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MORFEUS-V\GroupData\UE\PP_PROGRAMY PRIORYTETOWE\PROGRAMY 2017\TERMO - 2017\wniosek\"/>
    </mc:Choice>
  </mc:AlternateContent>
  <bookViews>
    <workbookView xWindow="240" yWindow="945" windowWidth="15000" windowHeight="5790"/>
  </bookViews>
  <sheets>
    <sheet name="ERE" sheetId="7" r:id="rId1"/>
    <sheet name="dane" sheetId="19" state="hidden" r:id="rId2"/>
  </sheets>
  <definedNames>
    <definedName name="_xlnm.Print_Area" localSheetId="0">ERE!$A$1:$G$45</definedName>
  </definedNames>
  <calcPr calcId="152511"/>
</workbook>
</file>

<file path=xl/calcChain.xml><?xml version="1.0" encoding="utf-8"?>
<calcChain xmlns="http://schemas.openxmlformats.org/spreadsheetml/2006/main">
  <c r="B43" i="7" l="1"/>
  <c r="AN5" i="19" l="1"/>
  <c r="AL5" i="19"/>
  <c r="AM6" i="19" l="1"/>
  <c r="AM5" i="19"/>
  <c r="AK6" i="19"/>
  <c r="AK5" i="19"/>
  <c r="AI20" i="19"/>
  <c r="AI19" i="19"/>
  <c r="AI18" i="19"/>
  <c r="AI17" i="19"/>
  <c r="AI16" i="19"/>
  <c r="AI15" i="19"/>
  <c r="AH20" i="19"/>
  <c r="AH19" i="19"/>
  <c r="AH18" i="19"/>
  <c r="AH17" i="19"/>
  <c r="AH16" i="19"/>
  <c r="AH15" i="19"/>
  <c r="AG20" i="19"/>
  <c r="AG19" i="19"/>
  <c r="AG18" i="19"/>
  <c r="AG17" i="19"/>
  <c r="AG16" i="19"/>
  <c r="AG15" i="19"/>
  <c r="AI14" i="19"/>
  <c r="AH14" i="19"/>
  <c r="AG14" i="19"/>
  <c r="AI13" i="19"/>
  <c r="AH13" i="19"/>
  <c r="AG13" i="19"/>
  <c r="AI11" i="19"/>
  <c r="AH11" i="19"/>
  <c r="AG11" i="19"/>
  <c r="AG10" i="19"/>
  <c r="AI10" i="19"/>
  <c r="AH10" i="19"/>
  <c r="AX24" i="19" l="1"/>
  <c r="AW25" i="19"/>
  <c r="AW24" i="19"/>
  <c r="AX25" i="19"/>
  <c r="AX23" i="19"/>
  <c r="AW23" i="19"/>
  <c r="AT17" i="19"/>
  <c r="AV17" i="19" s="1"/>
  <c r="AX17" i="19" s="1"/>
  <c r="AT16" i="19"/>
  <c r="AV16" i="19" s="1"/>
  <c r="AX16" i="19" s="1"/>
  <c r="AT20" i="19"/>
  <c r="AV20" i="19" s="1"/>
  <c r="AX20" i="19" s="1"/>
  <c r="AT15" i="19"/>
  <c r="AV15" i="19" s="1"/>
  <c r="AX15" i="19" s="1"/>
  <c r="AT19" i="19"/>
  <c r="AV19" i="19" s="1"/>
  <c r="AX19" i="19" s="1"/>
  <c r="AT14" i="19"/>
  <c r="AV14" i="19" s="1"/>
  <c r="AX14" i="19" s="1"/>
  <c r="AT18" i="19"/>
  <c r="AV18" i="19" s="1"/>
  <c r="AX18" i="19" s="1"/>
  <c r="AT13" i="19"/>
  <c r="AS19" i="19"/>
  <c r="AU19" i="19" s="1"/>
  <c r="AW19" i="19" s="1"/>
  <c r="AS15" i="19"/>
  <c r="AU15" i="19" s="1"/>
  <c r="AW15" i="19" s="1"/>
  <c r="AS18" i="19"/>
  <c r="AU18" i="19" s="1"/>
  <c r="AW18" i="19" s="1"/>
  <c r="AS14" i="19"/>
  <c r="AU14" i="19" s="1"/>
  <c r="AW14" i="19" s="1"/>
  <c r="AS17" i="19"/>
  <c r="AU17" i="19" s="1"/>
  <c r="AS13" i="19"/>
  <c r="AS20" i="19"/>
  <c r="AU20" i="19" s="1"/>
  <c r="AW20" i="19" s="1"/>
  <c r="AS16" i="19"/>
  <c r="AU16" i="19" s="1"/>
  <c r="AW16" i="19" s="1"/>
  <c r="AR20" i="19"/>
  <c r="AL17" i="19"/>
  <c r="AR18" i="19"/>
  <c r="AN18" i="19"/>
  <c r="AR17" i="19"/>
  <c r="AN17" i="19"/>
  <c r="AP18" i="19"/>
  <c r="AL18" i="19"/>
  <c r="AP17" i="19"/>
  <c r="AQ20" i="19"/>
  <c r="AO17" i="19"/>
  <c r="AQ17" i="19"/>
  <c r="AQ18" i="19"/>
  <c r="AO18" i="19"/>
  <c r="AM18" i="19"/>
  <c r="AK18" i="19"/>
  <c r="AM17" i="19"/>
  <c r="AK17" i="19"/>
  <c r="AK13" i="19"/>
  <c r="AK14" i="19"/>
  <c r="AK15" i="19"/>
  <c r="AK16" i="19"/>
  <c r="AK19" i="19"/>
  <c r="AK20" i="19"/>
  <c r="AL13" i="19"/>
  <c r="AN13" i="19"/>
  <c r="AP13" i="19"/>
  <c r="AR13" i="19"/>
  <c r="AM13" i="19"/>
  <c r="AM14" i="19"/>
  <c r="AM15" i="19"/>
  <c r="AM16" i="19"/>
  <c r="AM19" i="19"/>
  <c r="AM20" i="19"/>
  <c r="AL14" i="19"/>
  <c r="AN14" i="19"/>
  <c r="AP14" i="19"/>
  <c r="AR14" i="19"/>
  <c r="AO13" i="19"/>
  <c r="AO14" i="19"/>
  <c r="AO15" i="19"/>
  <c r="AO16" i="19"/>
  <c r="AO19" i="19"/>
  <c r="AO20" i="19"/>
  <c r="AL15" i="19"/>
  <c r="AL19" i="19"/>
  <c r="AN15" i="19"/>
  <c r="AN19" i="19"/>
  <c r="AP15" i="19"/>
  <c r="AP19" i="19"/>
  <c r="AR15" i="19"/>
  <c r="AR19" i="19"/>
  <c r="AQ13" i="19"/>
  <c r="AQ14" i="19"/>
  <c r="AQ15" i="19"/>
  <c r="AQ16" i="19"/>
  <c r="AQ19" i="19"/>
  <c r="AL16" i="19"/>
  <c r="AL20" i="19"/>
  <c r="AN16" i="19"/>
  <c r="AN20" i="19"/>
  <c r="AP16" i="19"/>
  <c r="AP20" i="19"/>
  <c r="AR16" i="19"/>
  <c r="AQ21" i="19" l="1"/>
  <c r="AM21" i="19"/>
  <c r="AR21" i="19"/>
  <c r="AP21" i="19"/>
  <c r="AN21" i="19"/>
  <c r="AV13" i="19"/>
  <c r="AV21" i="19" s="1"/>
  <c r="AT21" i="19"/>
  <c r="AO21" i="19"/>
  <c r="AU13" i="19"/>
  <c r="AS21" i="19"/>
  <c r="AW17" i="19"/>
  <c r="AL21" i="19"/>
  <c r="AK21" i="19"/>
  <c r="AX13" i="19" l="1"/>
  <c r="AW13" i="19"/>
  <c r="AW21" i="19" s="1"/>
  <c r="AU21" i="19"/>
  <c r="AX21" i="19" l="1"/>
</calcChain>
</file>

<file path=xl/comments1.xml><?xml version="1.0" encoding="utf-8"?>
<comments xmlns="http://schemas.openxmlformats.org/spreadsheetml/2006/main">
  <authors>
    <author>Złotek, Robert</author>
    <author>Chrzanowska, Justyna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INNE: należy wymienić pozostałe rodzaje przegród poddane modernizacji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wpisać ilość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jednostkę miary</t>
        </r>
      </text>
    </comment>
  </commentList>
</comments>
</file>

<file path=xl/sharedStrings.xml><?xml version="1.0" encoding="utf-8"?>
<sst xmlns="http://schemas.openxmlformats.org/spreadsheetml/2006/main" count="245" uniqueCount="153">
  <si>
    <t>CO</t>
  </si>
  <si>
    <t>pył</t>
  </si>
  <si>
    <t>Koks</t>
  </si>
  <si>
    <t>węgiel brunatny</t>
  </si>
  <si>
    <t>węgiel kamienny</t>
  </si>
  <si>
    <t>gaz wielkopiecowy</t>
  </si>
  <si>
    <t>gaz koksowniczy</t>
  </si>
  <si>
    <t>gaz rafineryjny</t>
  </si>
  <si>
    <t>półprodukty z przerobu ropy naftowej</t>
  </si>
  <si>
    <t>oleje opałowe</t>
  </si>
  <si>
    <t>olej napędowy (w tym olej opałowy lekki)</t>
  </si>
  <si>
    <t>paliwa odrzutowe</t>
  </si>
  <si>
    <t>benzyny lotnicze</t>
  </si>
  <si>
    <t>benzyny silnikowe</t>
  </si>
  <si>
    <t>gaz ciekły</t>
  </si>
  <si>
    <t>koks i połkoks (w tym gazowy)</t>
  </si>
  <si>
    <t>koks naftowy</t>
  </si>
  <si>
    <t>inne produkty naftowe</t>
  </si>
  <si>
    <t>odpady komunalne - biogeniczne</t>
  </si>
  <si>
    <t>odpady przemysłowe</t>
  </si>
  <si>
    <t>biogaz</t>
  </si>
  <si>
    <t>gaz z odmetanowania kopalń</t>
  </si>
  <si>
    <t>gaz ziemny zaazotowany</t>
  </si>
  <si>
    <t>kg/GJ</t>
  </si>
  <si>
    <t>gaz ziemny wysokometanowy</t>
  </si>
  <si>
    <t>gaz ziemny</t>
  </si>
  <si>
    <t>ropa naftowa</t>
  </si>
  <si>
    <t>MJ/kg</t>
  </si>
  <si>
    <t>brykiety węgla brunatnego</t>
  </si>
  <si>
    <t>brykiety węgla kamiennego</t>
  </si>
  <si>
    <t>Tabela 4 . Koksownie</t>
  </si>
  <si>
    <t>Tabela 3 . Ciepłownie</t>
  </si>
  <si>
    <t>Tabela 2 . Elektrociepłownie przemysłowe</t>
  </si>
  <si>
    <t>Tabela 1 . Elektrownie i elektrociepłownie zawodowe</t>
  </si>
  <si>
    <t>Węzeł ciepła</t>
  </si>
  <si>
    <t>Węzeł ciepła - brak oliczeń KOBIZE</t>
  </si>
  <si>
    <t>węzeł ciepła</t>
  </si>
  <si>
    <t>Tabela 6 . Przemysł metali nieżelaznych (grupy: 24.4, 24.53, 24.54)</t>
  </si>
  <si>
    <t>Tabela 7 . Przemysł chemiczny (dział 20 i 21)</t>
  </si>
  <si>
    <t>Tabela 8 . Przemysł papierniczy i poligraficzny (dział 17 i 18)</t>
  </si>
  <si>
    <t>Tabela 9 .Przemysł spożywczy (dział 10, 11 i 12)</t>
  </si>
  <si>
    <t>odpady komunalne - niebiogeniczne</t>
  </si>
  <si>
    <t>drewno opałowe i odpady pochodzenia drzewnego, biomasa</t>
  </si>
  <si>
    <t>Węgiel kamienny</t>
  </si>
  <si>
    <t>Paliwa ciekłe</t>
  </si>
  <si>
    <t>Drewno (biomasa)</t>
  </si>
  <si>
    <t>Gaz ziemny zaazotowany</t>
  </si>
  <si>
    <t>Tabela 5 . Produkcja żelaza i stali (grupy  działu 24  z wyjątkiem grup wymienionych w w tabeli 6)</t>
  </si>
  <si>
    <t>Tabela</t>
  </si>
  <si>
    <t>nr wartości opałowej</t>
  </si>
  <si>
    <t>WO</t>
  </si>
  <si>
    <t>WE</t>
  </si>
  <si>
    <t>Gęstość oleju</t>
  </si>
  <si>
    <t>Tabela 10. Produkcja wyrobów z pozostałaych mineralnych surowców niemetalicznych (dział 23)</t>
  </si>
  <si>
    <t>Tabela 11 . Inne przemysły</t>
  </si>
  <si>
    <t>Tabela 12 . Instytucje/handel/usługi</t>
  </si>
  <si>
    <t>Tabela 13 . Rolnictwo, leśnictwo i rybołówstwo</t>
  </si>
  <si>
    <t>Tabela 14. Wartości opałowe i wskaźniki emisji dla pozostałych paliw</t>
  </si>
  <si>
    <t>Tabela 15. Wskaźniki emisji dla węgla kamiennego i brunatnego, obliczone w oparciu o średnie krajowe WO dla tych paliw</t>
  </si>
  <si>
    <t>Wskaźnik emisyjności CO2 dla energii elektrycznej</t>
  </si>
  <si>
    <t>MgCO2/MWh</t>
  </si>
  <si>
    <t>Wskaźnik emisyjności CO2 dla energii cieplnej</t>
  </si>
  <si>
    <t>GJ/rok</t>
  </si>
  <si>
    <t>MWh/rok</t>
  </si>
  <si>
    <t xml:space="preserve">wymiana pieców/kotłów węglowych, miałowych, koksowych na </t>
  </si>
  <si>
    <t>SGB:</t>
  </si>
  <si>
    <t>WFOŚ:</t>
  </si>
  <si>
    <t>kotły olejowe, gazowe, gazowo-olejowe, ogrzewanie elektryczne, wymiennik ciepła</t>
  </si>
  <si>
    <t>kotły olejowe, gazowe, gazowo-olejowe, ogrzewanie elektryczne, wymiennik ciepła, kotły na paliwa stałe,</t>
  </si>
  <si>
    <t>L1:</t>
  </si>
  <si>
    <t>L3:</t>
  </si>
  <si>
    <t>pompy ciepła, rekuperacja, fotowoltaika</t>
  </si>
  <si>
    <t>pompy ciepła, fotowoltaika, kolektory</t>
  </si>
  <si>
    <t>Wskaźniki emisyjności CO2 (dla linii 3.1 i 3.3):</t>
  </si>
  <si>
    <t>KOBIZE 2017:</t>
  </si>
  <si>
    <r>
      <t>MJ/m</t>
    </r>
    <r>
      <rPr>
        <vertAlign val="superscript"/>
        <sz val="10"/>
        <color theme="1"/>
        <rFont val="Cambria"/>
        <family val="1"/>
        <charset val="238"/>
        <scheme val="major"/>
      </rPr>
      <t>3</t>
    </r>
  </si>
  <si>
    <t>Redukcja emisji SO2, NOx, CO i pyłu:</t>
  </si>
  <si>
    <r>
      <t>SO</t>
    </r>
    <r>
      <rPr>
        <vertAlign val="subscript"/>
        <sz val="10"/>
        <rFont val="Cambria"/>
        <family val="1"/>
        <charset val="238"/>
        <scheme val="major"/>
      </rPr>
      <t>2</t>
    </r>
  </si>
  <si>
    <r>
      <t>NO</t>
    </r>
    <r>
      <rPr>
        <vertAlign val="subscript"/>
        <sz val="10"/>
        <rFont val="Cambria"/>
        <family val="1"/>
        <charset val="238"/>
        <scheme val="major"/>
      </rPr>
      <t>2</t>
    </r>
  </si>
  <si>
    <t>Zawartość siarki (S)</t>
  </si>
  <si>
    <t>Zawartość popiołu (Ar)</t>
  </si>
  <si>
    <t>Zawartość części palnych (k)</t>
  </si>
  <si>
    <t>Sprawność odpylania (n)</t>
  </si>
  <si>
    <t>wartość opałowa/wskaźnik emisji [jednostka]</t>
  </si>
  <si>
    <t>Gaz ziemny wysokometanowy (E)</t>
  </si>
  <si>
    <t>pole liczące się</t>
  </si>
  <si>
    <t>dane stałe</t>
  </si>
  <si>
    <r>
      <t>MJ/m</t>
    </r>
    <r>
      <rPr>
        <b/>
        <vertAlign val="superscript"/>
        <sz val="10"/>
        <color theme="1"/>
        <rFont val="Cambria"/>
        <family val="1"/>
        <charset val="238"/>
        <scheme val="major"/>
      </rPr>
      <t>3</t>
    </r>
  </si>
  <si>
    <t>koks i półkoks (w tym gazowy)</t>
  </si>
  <si>
    <t>olej opałowy</t>
  </si>
  <si>
    <t>ogrzewanie elektryczne</t>
  </si>
  <si>
    <t>ton (Mg)</t>
  </si>
  <si>
    <t>m3</t>
  </si>
  <si>
    <t>PRZED</t>
  </si>
  <si>
    <t>roczne zużycie paliwa</t>
  </si>
  <si>
    <t>rodzaj paliwa</t>
  </si>
  <si>
    <t>MJ/m3</t>
  </si>
  <si>
    <t>WO
MJ/kg</t>
  </si>
  <si>
    <t>WO
MJ/m3</t>
  </si>
  <si>
    <t>WE
kg/GJ</t>
  </si>
  <si>
    <t>TABELA</t>
  </si>
  <si>
    <t>dane dla CO2:</t>
  </si>
  <si>
    <t>SO2 przed</t>
  </si>
  <si>
    <t>SO2 po</t>
  </si>
  <si>
    <t>PO</t>
  </si>
  <si>
    <t>NOx przed</t>
  </si>
  <si>
    <t>NOx po</t>
  </si>
  <si>
    <t>CO przed</t>
  </si>
  <si>
    <t>CO po</t>
  </si>
  <si>
    <t>pył przed</t>
  </si>
  <si>
    <t>pył po</t>
  </si>
  <si>
    <t>n/d</t>
  </si>
  <si>
    <t>roczne zużycie paliwa przed</t>
  </si>
  <si>
    <t>roczne zużycie paliwa po</t>
  </si>
  <si>
    <t>Obliczenia dla Linii 1:</t>
  </si>
  <si>
    <t>Roczna produkcja ciepła [GJ/rok] przed</t>
  </si>
  <si>
    <t>Roczna produkcja ciepła [GJ/rok] po</t>
  </si>
  <si>
    <t>CO2 przed</t>
  </si>
  <si>
    <t>CO2 po</t>
  </si>
  <si>
    <t>ogrzewanie elektryczne przed i po:</t>
  </si>
  <si>
    <t>węzeł ciepła przed i po:</t>
  </si>
  <si>
    <t>pompa ciepła</t>
  </si>
  <si>
    <t>pompa ciepła przed i po:</t>
  </si>
  <si>
    <t>ZAŁĄCZNIK NR 4  EFEKT RZECZOWY i EKOLOGICZNY</t>
  </si>
  <si>
    <t>1. Charakterystyka przedsięwzięcia w zakresie przegród:</t>
  </si>
  <si>
    <t>L.p</t>
  </si>
  <si>
    <t>Zakres robót termomodernizacyjnych</t>
  </si>
  <si>
    <t>Parametr ilościowy</t>
  </si>
  <si>
    <t>Ściany zewnętrzne</t>
  </si>
  <si>
    <t xml:space="preserve">Dachy, stropodachy </t>
  </si>
  <si>
    <t>Stolarka okienna</t>
  </si>
  <si>
    <t>Stolarka drzwiowa</t>
  </si>
  <si>
    <t>Zakres modernizacji po 1984 r.:</t>
  </si>
  <si>
    <t>2. Charakterystyka przedsiewzięcia w zakresie instalacji:</t>
  </si>
  <si>
    <t xml:space="preserve">Stan istniejący </t>
  </si>
  <si>
    <t>Sposób wykonania usprawnienia</t>
  </si>
  <si>
    <t>Instalacja wewnętrzna c.o. 
i c.w.u.</t>
  </si>
  <si>
    <t>Pompy ciepła - moc [kW]</t>
  </si>
  <si>
    <t>inne (jakie)</t>
  </si>
  <si>
    <t>co najmniej 15% (w przypadku budynków, w których po 1984 r. przeprowadzono modernizację systemu grzewczego)</t>
  </si>
  <si>
    <t>co najmniej 25% (w pozostałych budynkach)</t>
  </si>
  <si>
    <t>Oświadczam, że w wyniku realizacji przedsięwzięcia, oszczędność energii dla termomodernizowanego budynku wyniesie:</t>
  </si>
  <si>
    <t>Modernizacja systemu grzewczego po 1984 r.</t>
  </si>
  <si>
    <t>data sporządzenia</t>
  </si>
  <si>
    <t>Podpis Wnioskodawcy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</si>
  <si>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</si>
  <si>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/szt.</t>
    </r>
  </si>
  <si>
    <t>w kolumnie nr 2 - krótko opisać stan istniejący instalacji (np. w wierszu 1 wpisać: 25-letni piec węglowy, wymagający wymiany; 5-letni piec gazowy w stanie dobrym), jeśli dana instalacja nie występuje w budynku - wpisać nd
w kolumnie nr 3 - opisać planowane usprawnienia (np. w wierszu 1 wpisać: wymiana pieca węglowego na piec gazowy)</t>
  </si>
  <si>
    <t>Wojewódzki Fundusz Ochrony Środowiska i Gospodarki Wodnej w Poznaniu
ul. Szczepanowskiego 15 A, 60-541 Poznań, tel. 618 456 200
biuro@wfosgw.poznan.pl, www.wfosgw.poznan.pl</t>
  </si>
  <si>
    <t>Kolektory słoneczne - moc, m2, szt.</t>
  </si>
  <si>
    <t>systemy fotowoltaiczne - moc, m2, szt.</t>
  </si>
  <si>
    <r>
      <rPr>
        <b/>
        <sz val="10"/>
        <rFont val="Arial"/>
        <family val="2"/>
        <charset val="238"/>
      </rPr>
      <t>3. Oszczędność energii dla termomodernizowanego budynku (należy złożyć oświadczenie, wpisując "X" przy właściwej odpowiedzi)</t>
    </r>
    <r>
      <rPr>
        <sz val="10"/>
        <rFont val="Arial"/>
        <family val="2"/>
        <charset val="238"/>
      </rPr>
      <t xml:space="preserve">
</t>
    </r>
  </si>
  <si>
    <t>Należy wypełnić pola oznaczone kolorem żółtym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</si>
</sst>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.5"/>
      <color theme="1"/>
      <name val="Calibri"/>
      <family val="2"/>
      <charset val="238"/>
      <scheme val="minor"/>
    </font>
    <font>
      <b/>
      <sz val="10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vertAlign val="subscript"/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vertAlign val="superscript"/>
      <sz val="10"/>
      <color theme="1"/>
      <name val="Cambria"/>
      <family val="1"/>
      <charset val="238"/>
      <scheme val="maj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.5"/>
      <color theme="0"/>
      <name val="Calibri"/>
      <family val="2"/>
      <charset val="238"/>
      <scheme val="minor"/>
    </font>
    <font>
      <vertAlign val="superscript"/>
      <sz val="9"/>
      <color theme="0" tint="-0.3499862666707357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color theme="0" tint="-0.3499862666707357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color theme="0" tint="-0.3499862666707357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5" fillId="0" borderId="0" xfId="0" applyFont="1"/>
    <xf numFmtId="0" fontId="5" fillId="0" borderId="0" xfId="0" applyFont="1" applyProtection="1">
      <protection hidden="1"/>
    </xf>
    <xf numFmtId="0" fontId="6" fillId="0" borderId="0" xfId="0" applyFont="1"/>
    <xf numFmtId="0" fontId="7" fillId="0" borderId="0" xfId="0" applyFont="1"/>
    <xf numFmtId="0" fontId="1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8" fillId="3" borderId="1" xfId="2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vertical="center"/>
      <protection hidden="1"/>
    </xf>
    <xf numFmtId="0" fontId="8" fillId="3" borderId="2" xfId="2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8" fillId="3" borderId="2" xfId="2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8" fillId="3" borderId="1" xfId="4" applyFont="1" applyFill="1" applyBorder="1" applyAlignment="1" applyProtection="1">
      <alignment horizontal="center" vertical="center"/>
      <protection hidden="1"/>
    </xf>
    <xf numFmtId="0" fontId="8" fillId="3" borderId="1" xfId="4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13" fillId="3" borderId="1" xfId="4" applyFont="1" applyFill="1" applyBorder="1" applyAlignment="1" applyProtection="1">
      <alignment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hidden="1"/>
    </xf>
    <xf numFmtId="0" fontId="10" fillId="3" borderId="1" xfId="4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9" xfId="4" applyFont="1" applyFill="1" applyBorder="1" applyAlignment="1" applyProtection="1">
      <alignment vertical="center"/>
      <protection hidden="1"/>
    </xf>
    <xf numFmtId="0" fontId="8" fillId="3" borderId="9" xfId="4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>
      <alignment horizontal="left" vertical="center"/>
    </xf>
    <xf numFmtId="0" fontId="8" fillId="3" borderId="6" xfId="4" applyFont="1" applyFill="1" applyBorder="1" applyAlignment="1" applyProtection="1">
      <alignment vertical="center"/>
      <protection hidden="1"/>
    </xf>
    <xf numFmtId="0" fontId="8" fillId="3" borderId="6" xfId="4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>
      <alignment horizontal="left" vertical="center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3" borderId="11" xfId="4" applyFont="1" applyFill="1" applyBorder="1" applyAlignment="1" applyProtection="1">
      <alignment vertical="center"/>
      <protection hidden="1"/>
    </xf>
    <xf numFmtId="0" fontId="8" fillId="3" borderId="11" xfId="4" applyFont="1" applyFill="1" applyBorder="1" applyAlignment="1" applyProtection="1">
      <alignment horizontal="center" vertical="center"/>
      <protection hidden="1"/>
    </xf>
    <xf numFmtId="0" fontId="8" fillId="3" borderId="20" xfId="4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>
      <alignment horizontal="left" vertical="center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0" xfId="4" applyFont="1" applyFill="1" applyBorder="1" applyAlignment="1" applyProtection="1">
      <alignment vertical="center"/>
      <protection hidden="1"/>
    </xf>
    <xf numFmtId="0" fontId="8" fillId="3" borderId="10" xfId="4" applyFont="1" applyFill="1" applyBorder="1" applyAlignment="1" applyProtection="1">
      <alignment horizontal="center" vertical="center"/>
      <protection hidden="1"/>
    </xf>
    <xf numFmtId="0" fontId="8" fillId="3" borderId="22" xfId="4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13" fillId="3" borderId="11" xfId="0" applyFont="1" applyFill="1" applyBorder="1" applyAlignment="1" applyProtection="1">
      <alignment horizontal="center" vertical="center"/>
      <protection hidden="1"/>
    </xf>
    <xf numFmtId="0" fontId="13" fillId="3" borderId="11" xfId="4" applyFont="1" applyFill="1" applyBorder="1" applyAlignment="1" applyProtection="1">
      <alignment vertical="center"/>
      <protection hidden="1"/>
    </xf>
    <xf numFmtId="0" fontId="7" fillId="3" borderId="23" xfId="0" applyFont="1" applyFill="1" applyBorder="1" applyAlignment="1">
      <alignment horizontal="left" vertical="center"/>
    </xf>
    <xf numFmtId="0" fontId="8" fillId="3" borderId="24" xfId="4" applyFont="1" applyFill="1" applyBorder="1" applyAlignment="1" applyProtection="1">
      <alignment horizontal="center" vertical="center"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13" fillId="3" borderId="10" xfId="4" applyFont="1" applyFill="1" applyBorder="1" applyAlignment="1" applyProtection="1">
      <alignment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11" xfId="4" applyFont="1" applyFill="1" applyBorder="1" applyAlignment="1" applyProtection="1">
      <alignment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0" xfId="4" applyFont="1" applyFill="1" applyBorder="1" applyAlignment="1" applyProtection="1">
      <alignment vertical="center"/>
      <protection hidden="1"/>
    </xf>
    <xf numFmtId="0" fontId="7" fillId="0" borderId="0" xfId="0" applyFont="1" applyAlignment="1"/>
    <xf numFmtId="0" fontId="10" fillId="3" borderId="1" xfId="4" applyFont="1" applyFill="1" applyBorder="1" applyAlignment="1" applyProtection="1">
      <alignment vertical="center" wrapText="1"/>
      <protection hidden="1"/>
    </xf>
    <xf numFmtId="0" fontId="10" fillId="3" borderId="1" xfId="4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vertical="center"/>
    </xf>
    <xf numFmtId="0" fontId="7" fillId="0" borderId="0" xfId="0" quotePrefix="1" applyFont="1" applyAlignment="1">
      <alignment vertical="center"/>
    </xf>
    <xf numFmtId="0" fontId="8" fillId="2" borderId="2" xfId="2" applyFont="1" applyFill="1" applyBorder="1" applyAlignment="1" applyProtection="1">
      <alignment horizontal="center" vertical="center"/>
      <protection hidden="1"/>
    </xf>
    <xf numFmtId="0" fontId="8" fillId="3" borderId="19" xfId="2" applyFont="1" applyFill="1" applyBorder="1" applyAlignment="1" applyProtection="1">
      <alignment horizontal="center" vertical="center" wrapText="1"/>
      <protection hidden="1"/>
    </xf>
    <xf numFmtId="0" fontId="8" fillId="3" borderId="20" xfId="2" applyFont="1" applyFill="1" applyBorder="1" applyAlignment="1" applyProtection="1">
      <alignment horizontal="center" vertical="center" wrapText="1"/>
      <protection hidden="1"/>
    </xf>
    <xf numFmtId="0" fontId="8" fillId="2" borderId="23" xfId="2" applyFont="1" applyFill="1" applyBorder="1" applyAlignment="1" applyProtection="1">
      <alignment horizontal="center" vertical="center"/>
      <protection hidden="1"/>
    </xf>
    <xf numFmtId="0" fontId="8" fillId="2" borderId="24" xfId="2" applyFont="1" applyFill="1" applyBorder="1" applyAlignment="1" applyProtection="1">
      <alignment horizontal="center" vertical="center"/>
      <protection hidden="1"/>
    </xf>
    <xf numFmtId="0" fontId="8" fillId="2" borderId="21" xfId="2" applyFont="1" applyFill="1" applyBorder="1" applyAlignment="1" applyProtection="1">
      <alignment horizontal="center" vertical="center"/>
      <protection hidden="1"/>
    </xf>
    <xf numFmtId="0" fontId="8" fillId="2" borderId="22" xfId="2" applyFont="1" applyFill="1" applyBorder="1" applyAlignment="1" applyProtection="1">
      <alignment horizontal="center" vertical="center"/>
      <protection hidden="1"/>
    </xf>
    <xf numFmtId="0" fontId="8" fillId="3" borderId="25" xfId="2" applyFont="1" applyFill="1" applyBorder="1" applyAlignment="1" applyProtection="1">
      <alignment horizontal="center" vertical="center" wrapText="1"/>
      <protection hidden="1"/>
    </xf>
    <xf numFmtId="0" fontId="8" fillId="2" borderId="26" xfId="2" applyFont="1" applyFill="1" applyBorder="1" applyAlignment="1" applyProtection="1">
      <alignment horizontal="center" vertical="center"/>
      <protection hidden="1"/>
    </xf>
    <xf numFmtId="0" fontId="8" fillId="2" borderId="27" xfId="2" applyFont="1" applyFill="1" applyBorder="1" applyAlignment="1" applyProtection="1">
      <alignment horizontal="center" vertical="center"/>
      <protection hidden="1"/>
    </xf>
    <xf numFmtId="0" fontId="8" fillId="2" borderId="28" xfId="2" applyFont="1" applyFill="1" applyBorder="1" applyAlignment="1" applyProtection="1">
      <alignment horizontal="center" vertical="center"/>
      <protection hidden="1"/>
    </xf>
    <xf numFmtId="0" fontId="8" fillId="2" borderId="14" xfId="2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8" fillId="2" borderId="29" xfId="2" applyFont="1" applyFill="1" applyBorder="1" applyAlignment="1" applyProtection="1">
      <alignment horizontal="center" vertical="center"/>
      <protection hidden="1"/>
    </xf>
    <xf numFmtId="0" fontId="8" fillId="2" borderId="15" xfId="2" applyFont="1" applyFill="1" applyBorder="1" applyAlignment="1" applyProtection="1">
      <alignment horizontal="center" vertical="center"/>
      <protection hidden="1"/>
    </xf>
    <xf numFmtId="0" fontId="1" fillId="0" borderId="0" xfId="7"/>
    <xf numFmtId="0" fontId="16" fillId="0" borderId="0" xfId="4" applyFont="1"/>
    <xf numFmtId="0" fontId="19" fillId="0" borderId="0" xfId="0" applyFont="1"/>
    <xf numFmtId="0" fontId="5" fillId="0" borderId="0" xfId="0" applyFont="1" applyFill="1"/>
    <xf numFmtId="0" fontId="16" fillId="0" borderId="0" xfId="4" applyFont="1" applyBorder="1"/>
    <xf numFmtId="0" fontId="0" fillId="0" borderId="0" xfId="0" applyBorder="1"/>
    <xf numFmtId="0" fontId="20" fillId="0" borderId="0" xfId="4" applyFont="1" applyAlignment="1">
      <alignment wrapText="1"/>
    </xf>
    <xf numFmtId="0" fontId="3" fillId="0" borderId="0" xfId="4" applyFont="1" applyBorder="1" applyAlignment="1" applyProtection="1">
      <alignment horizontal="center" vertical="top"/>
      <protection hidden="1"/>
    </xf>
    <xf numFmtId="0" fontId="3" fillId="0" borderId="0" xfId="4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" fillId="0" borderId="6" xfId="4" applyFont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top"/>
      <protection hidden="1"/>
    </xf>
    <xf numFmtId="0" fontId="3" fillId="0" borderId="2" xfId="4" applyFont="1" applyBorder="1" applyAlignment="1" applyProtection="1">
      <alignment vertical="center" wrapText="1"/>
      <protection hidden="1"/>
    </xf>
    <xf numFmtId="2" fontId="3" fillId="0" borderId="30" xfId="4" applyNumberFormat="1" applyFont="1" applyBorder="1" applyAlignment="1" applyProtection="1">
      <alignment vertical="center" wrapText="1"/>
      <protection locked="0"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3" fillId="0" borderId="0" xfId="4" applyFont="1" applyFill="1" applyBorder="1" applyAlignment="1" applyProtection="1">
      <alignment vertical="center" wrapText="1"/>
      <protection locked="0" hidden="1"/>
    </xf>
    <xf numFmtId="0" fontId="3" fillId="0" borderId="0" xfId="4" applyFont="1" applyFill="1" applyBorder="1" applyAlignment="1" applyProtection="1">
      <alignment vertical="center"/>
      <protection locked="0" hidden="1"/>
    </xf>
    <xf numFmtId="2" fontId="3" fillId="0" borderId="8" xfId="4" applyNumberFormat="1" applyFont="1" applyBorder="1" applyAlignment="1" applyProtection="1">
      <alignment vertical="center" wrapText="1"/>
      <protection locked="0" hidden="1"/>
    </xf>
    <xf numFmtId="49" fontId="3" fillId="0" borderId="31" xfId="4" applyNumberFormat="1" applyFont="1" applyBorder="1" applyAlignment="1" applyProtection="1">
      <alignment vertical="center" wrapText="1"/>
      <protection locked="0" hidden="1"/>
    </xf>
    <xf numFmtId="0" fontId="3" fillId="0" borderId="12" xfId="4" applyFont="1" applyBorder="1" applyAlignment="1" applyProtection="1">
      <alignment vertical="center" wrapText="1"/>
      <protection hidden="1"/>
    </xf>
    <xf numFmtId="49" fontId="3" fillId="0" borderId="8" xfId="4" applyNumberFormat="1" applyFont="1" applyBorder="1" applyAlignment="1" applyProtection="1">
      <alignment vertical="center" wrapText="1"/>
      <protection locked="0" hidden="1"/>
    </xf>
    <xf numFmtId="0" fontId="3" fillId="0" borderId="13" xfId="4" applyFont="1" applyBorder="1" applyAlignment="1" applyProtection="1">
      <alignment horizontal="center" vertical="center"/>
      <protection hidden="1"/>
    </xf>
    <xf numFmtId="0" fontId="3" fillId="0" borderId="2" xfId="4" applyFont="1" applyFill="1" applyBorder="1" applyAlignment="1" applyProtection="1">
      <alignment horizontal="center" vertical="top"/>
      <protection hidden="1"/>
    </xf>
    <xf numFmtId="49" fontId="3" fillId="0" borderId="8" xfId="4" applyNumberFormat="1" applyFont="1" applyBorder="1" applyAlignment="1" applyProtection="1">
      <alignment vertical="top" wrapText="1"/>
      <protection locked="0" hidden="1"/>
    </xf>
    <xf numFmtId="0" fontId="3" fillId="0" borderId="0" xfId="4" applyNumberFormat="1" applyFont="1" applyFill="1" applyBorder="1" applyAlignment="1" applyProtection="1">
      <alignment vertical="center"/>
      <protection locked="0" hidden="1"/>
    </xf>
    <xf numFmtId="0" fontId="3" fillId="0" borderId="8" xfId="4" applyFont="1" applyBorder="1" applyAlignment="1" applyProtection="1">
      <alignment horizontal="center" vertical="top"/>
      <protection locked="0" hidden="1"/>
    </xf>
    <xf numFmtId="0" fontId="3" fillId="0" borderId="0" xfId="4" applyFont="1"/>
    <xf numFmtId="49" fontId="3" fillId="0" borderId="8" xfId="4" applyNumberFormat="1" applyFont="1" applyBorder="1" applyAlignment="1" applyProtection="1">
      <alignment horizontal="center" vertical="top" wrapText="1"/>
      <protection locked="0" hidden="1"/>
    </xf>
    <xf numFmtId="49" fontId="3" fillId="0" borderId="41" xfId="4" applyNumberFormat="1" applyFont="1" applyBorder="1" applyAlignment="1" applyProtection="1">
      <alignment horizontal="center" vertical="top" wrapText="1"/>
      <protection locked="0" hidden="1"/>
    </xf>
    <xf numFmtId="0" fontId="3" fillId="0" borderId="0" xfId="4" applyFont="1" applyBorder="1"/>
    <xf numFmtId="0" fontId="3" fillId="0" borderId="42" xfId="4" applyFont="1" applyBorder="1"/>
    <xf numFmtId="0" fontId="21" fillId="0" borderId="0" xfId="0" applyFont="1"/>
    <xf numFmtId="0" fontId="21" fillId="0" borderId="0" xfId="7" applyFont="1"/>
    <xf numFmtId="0" fontId="24" fillId="0" borderId="0" xfId="4" applyFont="1" applyBorder="1" applyAlignment="1" applyProtection="1">
      <alignment horizontal="left" vertical="top"/>
      <protection hidden="1"/>
    </xf>
    <xf numFmtId="49" fontId="21" fillId="0" borderId="32" xfId="0" applyNumberFormat="1" applyFont="1" applyBorder="1" applyAlignment="1" applyProtection="1">
      <alignment vertical="center"/>
      <protection locked="0" hidden="1"/>
    </xf>
    <xf numFmtId="49" fontId="21" fillId="0" borderId="30" xfId="0" applyNumberFormat="1" applyFont="1" applyBorder="1" applyAlignment="1" applyProtection="1">
      <alignment vertical="center"/>
      <protection locked="0" hidden="1"/>
    </xf>
    <xf numFmtId="0" fontId="21" fillId="0" borderId="0" xfId="0" applyFont="1" applyProtection="1">
      <protection hidden="1"/>
    </xf>
    <xf numFmtId="164" fontId="15" fillId="0" borderId="0" xfId="7" applyNumberFormat="1" applyFont="1" applyBorder="1" applyAlignment="1" applyProtection="1">
      <protection locked="0" hidden="1"/>
    </xf>
    <xf numFmtId="0" fontId="21" fillId="0" borderId="0" xfId="7" applyFont="1" applyAlignment="1">
      <alignment horizontal="right" vertical="top"/>
    </xf>
    <xf numFmtId="0" fontId="21" fillId="0" borderId="0" xfId="7" applyFont="1" applyAlignment="1">
      <alignment vertical="top"/>
    </xf>
    <xf numFmtId="0" fontId="25" fillId="0" borderId="0" xfId="4" applyFont="1"/>
    <xf numFmtId="0" fontId="25" fillId="0" borderId="0" xfId="4" applyFont="1" applyAlignment="1">
      <alignment wrapText="1"/>
    </xf>
    <xf numFmtId="0" fontId="24" fillId="0" borderId="1" xfId="4" applyFont="1" applyBorder="1" applyAlignment="1" applyProtection="1">
      <alignment horizontal="center" vertical="center"/>
      <protection hidden="1"/>
    </xf>
    <xf numFmtId="0" fontId="24" fillId="0" borderId="1" xfId="4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0" fontId="26" fillId="0" borderId="0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27" fillId="0" borderId="0" xfId="4" applyFont="1" applyBorder="1" applyAlignment="1" applyProtection="1">
      <alignment vertical="center" wrapText="1"/>
      <protection hidden="1"/>
    </xf>
    <xf numFmtId="49" fontId="3" fillId="0" borderId="0" xfId="4" applyNumberFormat="1" applyFont="1" applyBorder="1" applyAlignment="1" applyProtection="1">
      <alignment horizontal="center" vertical="top" wrapText="1"/>
      <protection locked="0" hidden="1"/>
    </xf>
    <xf numFmtId="49" fontId="3" fillId="0" borderId="38" xfId="4" applyNumberFormat="1" applyFont="1" applyBorder="1" applyAlignment="1" applyProtection="1">
      <alignment horizontal="center" vertical="top" wrapText="1"/>
      <protection locked="0" hidden="1"/>
    </xf>
    <xf numFmtId="49" fontId="3" fillId="0" borderId="37" xfId="4" applyNumberFormat="1" applyFont="1" applyBorder="1" applyAlignment="1" applyProtection="1">
      <alignment horizontal="center" vertical="top" wrapText="1"/>
      <protection locked="0" hidden="1"/>
    </xf>
    <xf numFmtId="49" fontId="3" fillId="0" borderId="34" xfId="4" applyNumberFormat="1" applyFont="1" applyBorder="1" applyAlignment="1" applyProtection="1">
      <alignment horizontal="center" vertical="top" wrapText="1"/>
      <protection locked="0" hidden="1"/>
    </xf>
    <xf numFmtId="49" fontId="3" fillId="0" borderId="35" xfId="4" applyNumberFormat="1" applyFont="1" applyBorder="1" applyAlignment="1" applyProtection="1">
      <alignment horizontal="center" vertical="top" wrapText="1"/>
      <protection locked="0" hidden="1"/>
    </xf>
    <xf numFmtId="49" fontId="3" fillId="0" borderId="36" xfId="4" applyNumberFormat="1" applyFont="1" applyBorder="1" applyAlignment="1" applyProtection="1">
      <alignment horizontal="center" vertical="top" wrapText="1"/>
      <protection locked="0" hidden="1"/>
    </xf>
    <xf numFmtId="49" fontId="3" fillId="0" borderId="16" xfId="4" applyNumberFormat="1" applyFont="1" applyBorder="1" applyAlignment="1" applyProtection="1">
      <alignment horizontal="center" vertical="top" wrapText="1"/>
      <protection locked="0" hidden="1"/>
    </xf>
    <xf numFmtId="49" fontId="3" fillId="0" borderId="18" xfId="4" applyNumberFormat="1" applyFont="1" applyBorder="1" applyAlignment="1" applyProtection="1">
      <alignment horizontal="center" vertical="top" wrapText="1"/>
      <protection locked="0" hidden="1"/>
    </xf>
    <xf numFmtId="49" fontId="3" fillId="0" borderId="17" xfId="4" applyNumberFormat="1" applyFont="1" applyBorder="1" applyAlignment="1" applyProtection="1">
      <alignment horizontal="center" vertical="top" wrapText="1"/>
      <protection locked="0" hidden="1"/>
    </xf>
    <xf numFmtId="0" fontId="27" fillId="0" borderId="0" xfId="4" applyFont="1" applyBorder="1" applyAlignment="1" applyProtection="1">
      <alignment horizontal="left" vertical="center" wrapText="1"/>
      <protection hidden="1"/>
    </xf>
    <xf numFmtId="0" fontId="27" fillId="0" borderId="0" xfId="4" applyFont="1" applyBorder="1" applyAlignment="1" applyProtection="1">
      <alignment horizontal="left" vertical="top" wrapText="1"/>
      <protection hidden="1"/>
    </xf>
    <xf numFmtId="49" fontId="3" fillId="0" borderId="32" xfId="4" applyNumberFormat="1" applyFont="1" applyBorder="1" applyAlignment="1" applyProtection="1">
      <alignment horizontal="center" vertical="top" wrapText="1"/>
      <protection locked="0" hidden="1"/>
    </xf>
    <xf numFmtId="49" fontId="3" fillId="0" borderId="39" xfId="4" applyNumberFormat="1" applyFont="1" applyBorder="1" applyAlignment="1" applyProtection="1">
      <alignment horizontal="center" vertical="top" wrapText="1"/>
      <protection locked="0" hidden="1"/>
    </xf>
    <xf numFmtId="49" fontId="3" fillId="0" borderId="40" xfId="4" applyNumberFormat="1" applyFont="1" applyBorder="1" applyAlignment="1" applyProtection="1">
      <alignment horizontal="center" vertical="top" wrapText="1"/>
      <protection locked="0" hidden="1"/>
    </xf>
    <xf numFmtId="0" fontId="3" fillId="0" borderId="0" xfId="4" applyFont="1" applyBorder="1" applyAlignment="1" applyProtection="1">
      <alignment horizontal="left" vertical="top" wrapText="1"/>
      <protection hidden="1"/>
    </xf>
    <xf numFmtId="0" fontId="27" fillId="0" borderId="37" xfId="4" applyFont="1" applyBorder="1" applyAlignment="1" applyProtection="1">
      <alignment horizontal="left" vertical="center" wrapText="1"/>
      <protection hidden="1"/>
    </xf>
    <xf numFmtId="0" fontId="21" fillId="0" borderId="43" xfId="7" applyFont="1" applyBorder="1" applyAlignment="1">
      <alignment horizontal="center"/>
    </xf>
    <xf numFmtId="0" fontId="23" fillId="0" borderId="0" xfId="4" applyFont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right" vertical="center" wrapText="1"/>
    </xf>
    <xf numFmtId="0" fontId="2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24" fillId="0" borderId="9" xfId="4" applyFont="1" applyBorder="1" applyAlignment="1" applyProtection="1">
      <alignment horizontal="center" vertical="center"/>
      <protection hidden="1"/>
    </xf>
    <xf numFmtId="0" fontId="24" fillId="0" borderId="6" xfId="4" applyFont="1" applyBorder="1" applyAlignment="1" applyProtection="1">
      <alignment horizontal="center" vertical="center"/>
      <protection hidden="1"/>
    </xf>
    <xf numFmtId="0" fontId="24" fillId="0" borderId="1" xfId="4" applyFont="1" applyBorder="1" applyAlignment="1" applyProtection="1">
      <alignment horizontal="center" vertical="center" wrapText="1"/>
      <protection hidden="1"/>
    </xf>
    <xf numFmtId="0" fontId="24" fillId="0" borderId="1" xfId="4" applyFont="1" applyBorder="1" applyAlignment="1" applyProtection="1">
      <alignment horizontal="center" vertical="center"/>
      <protection hidden="1"/>
    </xf>
    <xf numFmtId="0" fontId="3" fillId="0" borderId="0" xfId="4" applyFont="1" applyFill="1" applyBorder="1" applyAlignment="1" applyProtection="1">
      <alignment horizontal="center" vertical="center" wrapText="1"/>
      <protection hidden="1"/>
    </xf>
    <xf numFmtId="49" fontId="3" fillId="0" borderId="14" xfId="4" applyNumberFormat="1" applyFont="1" applyBorder="1" applyAlignment="1" applyProtection="1">
      <alignment horizontal="left" vertical="top" wrapText="1"/>
      <protection locked="0" hidden="1"/>
    </xf>
    <xf numFmtId="49" fontId="3" fillId="0" borderId="33" xfId="4" applyNumberFormat="1" applyFont="1" applyBorder="1" applyAlignment="1" applyProtection="1">
      <alignment horizontal="left" vertical="top" wrapText="1"/>
      <protection locked="0" hidden="1"/>
    </xf>
    <xf numFmtId="49" fontId="3" fillId="0" borderId="15" xfId="4" applyNumberFormat="1" applyFont="1" applyBorder="1" applyAlignment="1" applyProtection="1">
      <alignment horizontal="left" vertical="top" wrapText="1"/>
      <protection locked="0" hidden="1"/>
    </xf>
    <xf numFmtId="0" fontId="3" fillId="0" borderId="7" xfId="4" applyFont="1" applyFill="1" applyBorder="1" applyAlignment="1">
      <alignment horizontal="left" wrapText="1"/>
    </xf>
    <xf numFmtId="0" fontId="24" fillId="0" borderId="2" xfId="4" applyFont="1" applyBorder="1" applyAlignment="1" applyProtection="1">
      <alignment horizontal="center" vertical="center"/>
      <protection hidden="1"/>
    </xf>
    <xf numFmtId="0" fontId="24" fillId="0" borderId="3" xfId="4" applyFont="1" applyBorder="1" applyAlignment="1" applyProtection="1">
      <alignment horizontal="center" vertical="center"/>
      <protection hidden="1"/>
    </xf>
    <xf numFmtId="0" fontId="3" fillId="0" borderId="12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center" vertical="center" wrapText="1"/>
      <protection hidden="1"/>
    </xf>
    <xf numFmtId="0" fontId="3" fillId="0" borderId="12" xfId="4" applyFont="1" applyBorder="1" applyAlignment="1" applyProtection="1">
      <alignment horizontal="center" vertical="center"/>
      <protection hidden="1"/>
    </xf>
    <xf numFmtId="0" fontId="3" fillId="0" borderId="13" xfId="4" applyFont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24" fillId="0" borderId="0" xfId="4" applyFont="1" applyAlignment="1">
      <alignment horizontal="left"/>
    </xf>
  </cellXfs>
  <cellStyles count="8">
    <cellStyle name="Normalny" xfId="0" builtinId="0"/>
    <cellStyle name="Normalny 2" xfId="1"/>
    <cellStyle name="Normalny 2 2" xfId="4"/>
    <cellStyle name="Normalny 3" xfId="2"/>
    <cellStyle name="Normalny 4" xfId="3"/>
    <cellStyle name="Normalny 5" xfId="7"/>
    <cellStyle name="Procentowy 2" xfId="5"/>
    <cellStyle name="Procentowy 3" xfId="6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9527</xdr:rowOff>
    </xdr:from>
    <xdr:to>
      <xdr:col>1</xdr:col>
      <xdr:colOff>385908</xdr:colOff>
      <xdr:row>0</xdr:row>
      <xdr:rowOff>704850</xdr:rowOff>
    </xdr:to>
    <xdr:pic>
      <xdr:nvPicPr>
        <xdr:cNvPr id="3" name="Obraz 2" descr="logo_wfosigw_czarno_bi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7"/>
          <a:ext cx="957408" cy="69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FF0000"/>
  </sheetPr>
  <dimension ref="A1:BP417"/>
  <sheetViews>
    <sheetView tabSelected="1" view="pageBreakPreview" zoomScaleNormal="100" zoomScaleSheetLayoutView="100" workbookViewId="0">
      <selection activeCell="K10" sqref="K10"/>
    </sheetView>
  </sheetViews>
  <sheetFormatPr defaultRowHeight="14.25"/>
  <cols>
    <col min="1" max="1" width="7.5" style="1" customWidth="1"/>
    <col min="2" max="2" width="26.125" style="1" customWidth="1"/>
    <col min="3" max="3" width="20.75" style="1" customWidth="1"/>
    <col min="4" max="4" width="19.375" style="1" customWidth="1"/>
    <col min="5" max="5" width="21.5" style="1" customWidth="1"/>
    <col min="6" max="6" width="20" style="1" customWidth="1"/>
    <col min="7" max="14" width="9" style="1"/>
    <col min="15" max="15" width="19.375" style="1" customWidth="1"/>
    <col min="16" max="17" width="9" style="1"/>
    <col min="18" max="18" width="11.625" style="1" customWidth="1"/>
    <col min="19" max="19" width="11.25" style="1" customWidth="1"/>
    <col min="20" max="20" width="11.375" style="1" customWidth="1"/>
    <col min="21" max="21" width="11.875" style="1" customWidth="1"/>
    <col min="22" max="16384" width="9" style="1"/>
  </cols>
  <sheetData>
    <row r="1" spans="1:9" ht="57.75" customHeight="1">
      <c r="A1" s="163" t="s">
        <v>148</v>
      </c>
      <c r="B1" s="163"/>
      <c r="C1" s="163"/>
      <c r="D1" s="163"/>
      <c r="E1" s="163"/>
      <c r="F1" s="163"/>
      <c r="G1" s="163"/>
      <c r="H1" s="143"/>
      <c r="I1" s="143"/>
    </row>
    <row r="2" spans="1:9" ht="41.25" customHeight="1">
      <c r="A2" s="142"/>
      <c r="B2" s="142"/>
      <c r="C2" s="142"/>
      <c r="D2" s="142"/>
      <c r="E2" s="142"/>
      <c r="F2" s="142"/>
      <c r="G2" s="142"/>
      <c r="H2" s="143"/>
      <c r="I2" s="143"/>
    </row>
    <row r="3" spans="1:9">
      <c r="A3" s="164" t="s">
        <v>123</v>
      </c>
      <c r="B3" s="165"/>
      <c r="C3" s="165"/>
      <c r="D3" s="165"/>
      <c r="E3" s="165"/>
      <c r="F3" s="165"/>
      <c r="G3" s="128"/>
      <c r="H3" s="128"/>
    </row>
    <row r="4" spans="1:9">
      <c r="G4" s="128"/>
      <c r="H4" s="128"/>
    </row>
    <row r="5" spans="1:9">
      <c r="A5" s="188" t="s">
        <v>152</v>
      </c>
      <c r="B5" s="188"/>
      <c r="C5" s="188"/>
      <c r="D5" s="188"/>
      <c r="E5" s="188"/>
      <c r="F5" s="188"/>
      <c r="G5" s="128"/>
      <c r="H5" s="128"/>
    </row>
    <row r="6" spans="1:9">
      <c r="A6" s="129"/>
      <c r="B6" s="129"/>
      <c r="C6" s="129"/>
      <c r="D6" s="129"/>
      <c r="E6" s="129"/>
      <c r="F6" s="129"/>
      <c r="G6" s="128"/>
      <c r="H6" s="128"/>
    </row>
    <row r="7" spans="1:9">
      <c r="A7" s="130" t="s">
        <v>124</v>
      </c>
      <c r="B7" s="101"/>
      <c r="C7" s="101"/>
      <c r="D7" s="101"/>
      <c r="E7" s="101"/>
      <c r="F7" s="101"/>
      <c r="G7" s="128"/>
      <c r="H7" s="128"/>
    </row>
    <row r="8" spans="1:9">
      <c r="A8" s="101"/>
      <c r="B8" s="101"/>
      <c r="C8" s="101"/>
      <c r="D8" s="101"/>
      <c r="E8" s="101"/>
      <c r="F8" s="101"/>
      <c r="G8" s="128"/>
      <c r="H8" s="128"/>
    </row>
    <row r="9" spans="1:9" ht="15" customHeight="1">
      <c r="A9" s="166" t="s">
        <v>125</v>
      </c>
      <c r="B9" s="168" t="s">
        <v>126</v>
      </c>
      <c r="C9" s="169" t="s">
        <v>127</v>
      </c>
      <c r="D9" s="169"/>
      <c r="E9" s="170"/>
      <c r="F9" s="170"/>
      <c r="G9" s="128"/>
      <c r="H9" s="128"/>
    </row>
    <row r="10" spans="1:9">
      <c r="A10" s="167"/>
      <c r="B10" s="168"/>
      <c r="C10" s="169"/>
      <c r="D10" s="169"/>
      <c r="E10" s="102"/>
      <c r="F10" s="103"/>
      <c r="G10" s="128"/>
      <c r="H10" s="128"/>
    </row>
    <row r="11" spans="1:9" ht="15" thickBot="1">
      <c r="A11" s="104"/>
      <c r="B11" s="105">
        <v>1</v>
      </c>
      <c r="C11" s="106">
        <v>2</v>
      </c>
      <c r="D11" s="107">
        <v>3</v>
      </c>
      <c r="E11" s="102"/>
      <c r="F11" s="103"/>
      <c r="G11" s="128"/>
      <c r="H11" s="128"/>
    </row>
    <row r="12" spans="1:9" ht="24.95" customHeight="1" thickBot="1">
      <c r="A12" s="108">
        <v>1</v>
      </c>
      <c r="B12" s="109" t="s">
        <v>128</v>
      </c>
      <c r="C12" s="110"/>
      <c r="D12" s="111" t="s">
        <v>145</v>
      </c>
      <c r="E12" s="112"/>
      <c r="F12" s="113"/>
      <c r="G12" s="128"/>
      <c r="H12" s="128"/>
    </row>
    <row r="13" spans="1:9" ht="24.95" customHeight="1" thickBot="1">
      <c r="A13" s="108">
        <v>2</v>
      </c>
      <c r="B13" s="109" t="s">
        <v>129</v>
      </c>
      <c r="C13" s="114"/>
      <c r="D13" s="111" t="s">
        <v>145</v>
      </c>
      <c r="E13" s="112"/>
      <c r="F13" s="113"/>
      <c r="G13" s="128"/>
      <c r="H13" s="128"/>
    </row>
    <row r="14" spans="1:9" ht="24.95" customHeight="1" thickBot="1">
      <c r="A14" s="108">
        <v>3</v>
      </c>
      <c r="B14" s="109" t="s">
        <v>130</v>
      </c>
      <c r="C14" s="115"/>
      <c r="D14" s="111" t="s">
        <v>146</v>
      </c>
      <c r="E14" s="112"/>
      <c r="F14" s="113"/>
      <c r="G14" s="128"/>
      <c r="H14" s="128"/>
    </row>
    <row r="15" spans="1:9" ht="24.95" customHeight="1" thickBot="1">
      <c r="A15" s="108">
        <v>4</v>
      </c>
      <c r="B15" s="116" t="s">
        <v>131</v>
      </c>
      <c r="C15" s="117"/>
      <c r="D15" s="118" t="s">
        <v>146</v>
      </c>
      <c r="E15" s="112"/>
      <c r="F15" s="113"/>
      <c r="G15" s="128"/>
      <c r="H15" s="128"/>
    </row>
    <row r="16" spans="1:9" ht="24.95" customHeight="1" thickBot="1">
      <c r="A16" s="119">
        <v>5</v>
      </c>
      <c r="B16" s="120"/>
      <c r="C16" s="131"/>
      <c r="D16" s="132"/>
      <c r="E16" s="121"/>
      <c r="F16" s="121"/>
      <c r="G16" s="128"/>
      <c r="H16" s="128"/>
    </row>
    <row r="17" spans="1:9" ht="24.95" customHeight="1" thickBot="1">
      <c r="A17" s="130" t="s">
        <v>142</v>
      </c>
      <c r="B17" s="133"/>
      <c r="C17" s="133"/>
      <c r="D17" s="122"/>
      <c r="E17" s="133"/>
      <c r="F17" s="133"/>
      <c r="G17" s="128"/>
      <c r="H17" s="128"/>
    </row>
    <row r="18" spans="1:9" ht="15" thickBot="1">
      <c r="A18" s="130" t="s">
        <v>132</v>
      </c>
      <c r="B18" s="133"/>
      <c r="C18" s="133"/>
      <c r="D18" s="133"/>
      <c r="E18" s="133"/>
      <c r="F18" s="133"/>
      <c r="G18" s="128"/>
      <c r="H18" s="128"/>
    </row>
    <row r="19" spans="1:9" ht="71.25" customHeight="1" thickBot="1">
      <c r="A19" s="171"/>
      <c r="B19" s="172"/>
      <c r="C19" s="172"/>
      <c r="D19" s="172"/>
      <c r="E19" s="172"/>
      <c r="F19" s="173"/>
      <c r="G19" s="128"/>
      <c r="H19" s="128"/>
    </row>
    <row r="20" spans="1:9">
      <c r="A20" s="128"/>
      <c r="B20" s="128"/>
      <c r="C20" s="128"/>
      <c r="D20" s="128"/>
      <c r="E20" s="128"/>
      <c r="F20" s="128"/>
      <c r="G20" s="128"/>
      <c r="H20" s="128"/>
    </row>
    <row r="21" spans="1:9">
      <c r="A21" s="128"/>
      <c r="B21" s="128"/>
      <c r="C21" s="128"/>
      <c r="D21" s="128"/>
      <c r="E21" s="128"/>
      <c r="F21" s="128"/>
      <c r="G21" s="128"/>
      <c r="H21" s="128"/>
    </row>
    <row r="22" spans="1:9">
      <c r="A22" s="130" t="s">
        <v>133</v>
      </c>
      <c r="B22" s="128"/>
      <c r="C22" s="128"/>
      <c r="D22" s="128"/>
      <c r="E22" s="128"/>
      <c r="F22" s="128"/>
      <c r="G22" s="128"/>
      <c r="H22" s="128"/>
      <c r="I22" s="97"/>
    </row>
    <row r="23" spans="1:9">
      <c r="A23" s="128"/>
      <c r="B23" s="123"/>
      <c r="C23" s="123"/>
      <c r="D23" s="123"/>
      <c r="E23" s="123"/>
      <c r="F23" s="123"/>
      <c r="G23" s="128"/>
      <c r="H23" s="128"/>
    </row>
    <row r="24" spans="1:9" ht="42.75" customHeight="1">
      <c r="A24" s="174" t="s">
        <v>147</v>
      </c>
      <c r="B24" s="174"/>
      <c r="C24" s="174"/>
      <c r="D24" s="174"/>
      <c r="E24" s="174"/>
      <c r="F24" s="174"/>
      <c r="G24" s="128"/>
      <c r="H24" s="128"/>
    </row>
    <row r="25" spans="1:9" ht="25.5">
      <c r="A25" s="139" t="s">
        <v>125</v>
      </c>
      <c r="B25" s="140" t="s">
        <v>126</v>
      </c>
      <c r="C25" s="168" t="s">
        <v>134</v>
      </c>
      <c r="D25" s="168"/>
      <c r="E25" s="175" t="s">
        <v>135</v>
      </c>
      <c r="F25" s="176"/>
      <c r="G25" s="128"/>
      <c r="H25" s="128"/>
    </row>
    <row r="26" spans="1:9" ht="15" thickBot="1">
      <c r="A26" s="107"/>
      <c r="B26" s="105">
        <v>1</v>
      </c>
      <c r="C26" s="177">
        <v>2</v>
      </c>
      <c r="D26" s="178"/>
      <c r="E26" s="179">
        <v>3</v>
      </c>
      <c r="F26" s="180"/>
      <c r="G26" s="128"/>
      <c r="H26" s="128"/>
    </row>
    <row r="27" spans="1:9" ht="50.1" customHeight="1" thickBot="1">
      <c r="A27" s="107">
        <v>1</v>
      </c>
      <c r="B27" s="109" t="s">
        <v>136</v>
      </c>
      <c r="C27" s="148"/>
      <c r="D27" s="149"/>
      <c r="E27" s="150"/>
      <c r="F27" s="149"/>
      <c r="G27" s="128"/>
      <c r="H27" s="128"/>
      <c r="I27" s="96"/>
    </row>
    <row r="28" spans="1:9" ht="50.1" customHeight="1" thickBot="1">
      <c r="A28" s="107">
        <v>2</v>
      </c>
      <c r="B28" s="109" t="s">
        <v>149</v>
      </c>
      <c r="C28" s="151"/>
      <c r="D28" s="152"/>
      <c r="E28" s="153"/>
      <c r="F28" s="152"/>
      <c r="G28" s="128"/>
      <c r="H28" s="128"/>
    </row>
    <row r="29" spans="1:9" ht="50.1" customHeight="1" thickBot="1">
      <c r="A29" s="107">
        <v>3</v>
      </c>
      <c r="B29" s="109" t="s">
        <v>137</v>
      </c>
      <c r="C29" s="147"/>
      <c r="D29" s="146"/>
      <c r="E29" s="145"/>
      <c r="F29" s="146"/>
      <c r="G29" s="128"/>
      <c r="H29" s="128"/>
    </row>
    <row r="30" spans="1:9" ht="50.1" customHeight="1" thickBot="1">
      <c r="A30" s="107">
        <v>4</v>
      </c>
      <c r="B30" s="109" t="s">
        <v>150</v>
      </c>
      <c r="C30" s="151"/>
      <c r="D30" s="152"/>
      <c r="E30" s="153"/>
      <c r="F30" s="152"/>
      <c r="G30" s="128"/>
      <c r="H30" s="128"/>
    </row>
    <row r="31" spans="1:9" ht="50.1" customHeight="1" thickBot="1">
      <c r="A31" s="107">
        <v>5</v>
      </c>
      <c r="B31" s="109" t="s">
        <v>138</v>
      </c>
      <c r="C31" s="156"/>
      <c r="D31" s="157"/>
      <c r="E31" s="158"/>
      <c r="F31" s="157"/>
      <c r="G31" s="128"/>
      <c r="H31" s="128"/>
    </row>
    <row r="32" spans="1:9">
      <c r="A32" s="128"/>
      <c r="B32" s="128"/>
      <c r="C32" s="128"/>
      <c r="D32" s="128"/>
      <c r="E32" s="128"/>
      <c r="F32" s="128"/>
      <c r="G32" s="128"/>
      <c r="H32" s="128"/>
    </row>
    <row r="33" spans="1:15">
      <c r="A33" s="128"/>
      <c r="B33" s="128"/>
      <c r="C33" s="128"/>
      <c r="D33" s="128"/>
      <c r="E33" s="128"/>
      <c r="F33" s="128"/>
      <c r="G33" s="128"/>
      <c r="H33" s="128"/>
    </row>
    <row r="34" spans="1:15" ht="36" customHeight="1">
      <c r="A34" s="159" t="s">
        <v>151</v>
      </c>
      <c r="B34" s="159"/>
      <c r="C34" s="159"/>
      <c r="D34" s="159"/>
      <c r="E34" s="159"/>
      <c r="F34" s="159"/>
      <c r="G34" s="159"/>
      <c r="H34" s="128"/>
    </row>
    <row r="35" spans="1:15" ht="27" customHeight="1" thickBot="1">
      <c r="A35" s="155" t="s">
        <v>141</v>
      </c>
      <c r="B35" s="155"/>
      <c r="C35" s="155"/>
      <c r="D35" s="155"/>
      <c r="E35" s="155"/>
      <c r="F35" s="155"/>
      <c r="G35" s="155"/>
      <c r="H35" s="128"/>
    </row>
    <row r="36" spans="1:15" ht="24.95" customHeight="1" thickBot="1">
      <c r="A36" s="124"/>
      <c r="B36" s="160" t="s">
        <v>139</v>
      </c>
      <c r="C36" s="154"/>
      <c r="D36" s="154"/>
      <c r="E36" s="154"/>
      <c r="F36" s="154"/>
      <c r="G36" s="154"/>
      <c r="H36" s="144"/>
    </row>
    <row r="37" spans="1:15" ht="24.95" customHeight="1" thickBot="1">
      <c r="A37" s="125"/>
      <c r="B37" s="154" t="s">
        <v>140</v>
      </c>
      <c r="C37" s="154"/>
      <c r="D37" s="154"/>
      <c r="E37" s="154"/>
      <c r="F37" s="154"/>
      <c r="G37" s="154"/>
      <c r="H37" s="141"/>
    </row>
    <row r="38" spans="1:15">
      <c r="A38" s="128"/>
      <c r="B38" s="128"/>
      <c r="C38" s="128"/>
      <c r="D38" s="128"/>
      <c r="E38" s="128"/>
      <c r="F38" s="128"/>
      <c r="G38" s="128"/>
      <c r="H38" s="128"/>
    </row>
    <row r="39" spans="1:15">
      <c r="A39" s="128"/>
      <c r="B39" s="128"/>
      <c r="C39" s="128"/>
      <c r="D39" s="128"/>
      <c r="E39" s="128"/>
      <c r="F39" s="128"/>
      <c r="G39" s="128"/>
      <c r="H39" s="128"/>
    </row>
    <row r="40" spans="1:15">
      <c r="A40" s="128"/>
      <c r="B40" s="128"/>
      <c r="C40" s="128"/>
      <c r="D40" s="128"/>
      <c r="E40" s="128"/>
      <c r="F40" s="128"/>
      <c r="G40" s="128"/>
      <c r="H40" s="128"/>
    </row>
    <row r="41" spans="1:15">
      <c r="A41" s="128"/>
      <c r="B41" s="128"/>
      <c r="C41" s="128"/>
      <c r="D41" s="128"/>
      <c r="E41" s="128"/>
      <c r="F41" s="128"/>
      <c r="G41" s="128"/>
      <c r="H41" s="128"/>
    </row>
    <row r="42" spans="1:15" ht="15">
      <c r="A42" s="129"/>
      <c r="B42" s="129"/>
      <c r="C42" s="129"/>
      <c r="D42" s="129"/>
      <c r="E42" s="123"/>
      <c r="F42" s="123"/>
      <c r="G42" s="123"/>
      <c r="H42" s="126"/>
      <c r="I42" s="98"/>
      <c r="J42" s="98"/>
      <c r="K42" s="99"/>
      <c r="L42" s="98"/>
      <c r="M42" s="95"/>
      <c r="N42" s="95"/>
      <c r="O42"/>
    </row>
    <row r="43" spans="1:15" ht="15">
      <c r="A43" s="129"/>
      <c r="B43" s="134">
        <f ca="1">TODAY()</f>
        <v>42804</v>
      </c>
      <c r="C43" s="134"/>
      <c r="D43" s="127"/>
      <c r="E43" s="127"/>
      <c r="F43" s="126"/>
      <c r="G43" s="123"/>
      <c r="H43" s="128"/>
      <c r="M43" s="94"/>
      <c r="N43"/>
      <c r="O43"/>
    </row>
    <row r="44" spans="1:15" ht="15">
      <c r="A44" s="129"/>
      <c r="B44" s="135" t="s">
        <v>143</v>
      </c>
      <c r="C44" s="136"/>
      <c r="D44" s="161" t="s">
        <v>144</v>
      </c>
      <c r="E44" s="161"/>
      <c r="F44" s="123"/>
      <c r="G44" s="123"/>
      <c r="H44" s="128"/>
      <c r="M44" s="94"/>
      <c r="N44"/>
      <c r="O44"/>
    </row>
    <row r="45" spans="1:15" ht="15">
      <c r="A45" s="129"/>
      <c r="B45" s="129"/>
      <c r="C45" s="129"/>
      <c r="D45" s="128"/>
      <c r="E45" s="128"/>
      <c r="F45" s="128"/>
      <c r="G45" s="128"/>
      <c r="H45" s="128"/>
      <c r="I45"/>
      <c r="J45"/>
      <c r="K45"/>
      <c r="L45"/>
      <c r="M45"/>
      <c r="N45"/>
      <c r="O45"/>
    </row>
    <row r="46" spans="1:15" ht="15">
      <c r="A46" s="137"/>
      <c r="B46" s="128"/>
      <c r="C46" s="128"/>
      <c r="D46" s="128"/>
      <c r="E46" s="128"/>
      <c r="F46" s="128"/>
      <c r="G46" s="128"/>
      <c r="H46" s="128"/>
      <c r="I46"/>
      <c r="J46"/>
      <c r="K46"/>
      <c r="L46"/>
      <c r="M46"/>
      <c r="N46"/>
      <c r="O46"/>
    </row>
    <row r="47" spans="1:15" ht="29.25" customHeight="1">
      <c r="A47" s="162"/>
      <c r="B47" s="162"/>
      <c r="C47" s="162"/>
      <c r="D47" s="162"/>
      <c r="E47" s="162"/>
      <c r="F47" s="162"/>
      <c r="G47" s="138"/>
      <c r="H47" s="138"/>
      <c r="I47" s="100"/>
      <c r="J47" s="100"/>
      <c r="K47" s="100"/>
      <c r="L47" s="100"/>
      <c r="M47" s="100"/>
      <c r="N47" s="100"/>
      <c r="O47"/>
    </row>
    <row r="48" spans="1:15">
      <c r="A48" s="128"/>
      <c r="B48" s="128"/>
      <c r="C48" s="128"/>
      <c r="D48" s="128"/>
      <c r="E48" s="128"/>
      <c r="F48" s="128"/>
      <c r="G48" s="128"/>
      <c r="H48" s="128"/>
    </row>
    <row r="417" spans="1:6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</sheetData>
  <sheetProtection algorithmName="SHA-512" hashValue="RweNF298B56Eb2F7jhHYP2l8yehZMVUSjKpC4oNp5/Eih7/bYa7u6j6zi9tyu3dd8W7HnPOe+mecchge4WTN6Q==" saltValue="GTFw3md4OqJRA/Zc8VbiZg==" spinCount="100000" sheet="1" objects="1" scenarios="1"/>
  <mergeCells count="29">
    <mergeCell ref="D44:E44"/>
    <mergeCell ref="A47:F47"/>
    <mergeCell ref="A1:G1"/>
    <mergeCell ref="A3:F3"/>
    <mergeCell ref="A5:F5"/>
    <mergeCell ref="A9:A10"/>
    <mergeCell ref="B9:B10"/>
    <mergeCell ref="C9:D10"/>
    <mergeCell ref="E9:F9"/>
    <mergeCell ref="A19:F19"/>
    <mergeCell ref="A24:F24"/>
    <mergeCell ref="C25:D25"/>
    <mergeCell ref="E25:F25"/>
    <mergeCell ref="C26:D26"/>
    <mergeCell ref="E26:F26"/>
    <mergeCell ref="B37:G37"/>
    <mergeCell ref="A35:G35"/>
    <mergeCell ref="C30:D30"/>
    <mergeCell ref="E30:F30"/>
    <mergeCell ref="C31:D31"/>
    <mergeCell ref="E31:F31"/>
    <mergeCell ref="A34:G34"/>
    <mergeCell ref="B36:G36"/>
    <mergeCell ref="E29:F29"/>
    <mergeCell ref="C29:D29"/>
    <mergeCell ref="C27:D27"/>
    <mergeCell ref="E27:F27"/>
    <mergeCell ref="C28:D28"/>
    <mergeCell ref="E28:F28"/>
  </mergeCells>
  <conditionalFormatting sqref="A36:A37">
    <cfRule type="cellIs" dxfId="6" priority="1" operator="equal">
      <formula>""</formula>
    </cfRule>
  </conditionalFormatting>
  <conditionalFormatting sqref="D16 C12:C16">
    <cfRule type="cellIs" dxfId="5" priority="4" operator="equal">
      <formula>""</formula>
    </cfRule>
  </conditionalFormatting>
  <conditionalFormatting sqref="A19:F19">
    <cfRule type="cellIs" dxfId="4" priority="7" operator="equal">
      <formula>""</formula>
    </cfRule>
  </conditionalFormatting>
  <conditionalFormatting sqref="D17">
    <cfRule type="cellIs" dxfId="3" priority="6" operator="equal">
      <formula>""</formula>
    </cfRule>
  </conditionalFormatting>
  <conditionalFormatting sqref="B16">
    <cfRule type="cellIs" dxfId="2" priority="5" operator="equal">
      <formula>""</formula>
    </cfRule>
  </conditionalFormatting>
  <conditionalFormatting sqref="C27:C31 E27:E29 E31">
    <cfRule type="cellIs" dxfId="1" priority="3" operator="equal">
      <formula>""</formula>
    </cfRule>
  </conditionalFormatting>
  <conditionalFormatting sqref="E30">
    <cfRule type="cellIs" dxfId="0" priority="2" operator="equal">
      <formula>""</formula>
    </cfRule>
  </conditionalFormatting>
  <dataValidations count="7">
    <dataValidation type="decimal" allowBlank="1" showInputMessage="1" showErrorMessage="1" error="Należy wprowadzić prawidłową wartość współczynnika przenikania U" sqref="E12:E15">
      <formula1>0</formula1>
      <formula2>10</formula2>
    </dataValidation>
    <dataValidation type="decimal" allowBlank="1" showInputMessage="1" showErrorMessage="1" error="Należy wprowadzić prawidłową wartość współczynnika przenikania U mniejszą niż 1,7" sqref="F14:F15">
      <formula1>0</formula1>
      <formula2>1.7</formula2>
    </dataValidation>
    <dataValidation type="decimal" allowBlank="1" showInputMessage="1" showErrorMessage="1" error="Należy wprowadzić prawidłową wartość współczynnika przenikania U" sqref="F12:F13">
      <formula1>0</formula1>
      <formula2>1</formula2>
    </dataValidation>
    <dataValidation type="list" allowBlank="1" showInputMessage="1" showErrorMessage="1" sqref="D17">
      <formula1>"TAK,NIE"</formula1>
    </dataValidation>
    <dataValidation type="decimal" allowBlank="1" showInputMessage="1" showErrorMessage="1" sqref="E16">
      <formula1>0</formula1>
      <formula2>10</formula2>
    </dataValidation>
    <dataValidation type="decimal" allowBlank="1" showInputMessage="1" showErrorMessage="1" sqref="F16">
      <formula1>0</formula1>
      <formula2>2</formula2>
    </dataValidation>
    <dataValidation allowBlank="1" showInputMessage="1" showErrorMessage="1" error="Nie wypełnia się" sqref="A19:F19"/>
  </dataValidations>
  <pageMargins left="0.51181102362204722" right="0.11811023622047245" top="0.74803149606299213" bottom="0.35433070866141736" header="0.31496062992125984" footer="0.31496062992125984"/>
  <pageSetup paperSize="9" scale="68" orientation="portrait" r:id="rId1"/>
  <rowBreaks count="1" manualBreakCount="1">
    <brk id="46" max="6" man="1"/>
  </rowBreaks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6"/>
  <sheetViews>
    <sheetView topLeftCell="AY1" workbookViewId="0">
      <selection activeCell="BK17" sqref="BK17"/>
    </sheetView>
  </sheetViews>
  <sheetFormatPr defaultRowHeight="12.75"/>
  <cols>
    <col min="1" max="1" width="7.875" style="23" hidden="1" customWidth="1"/>
    <col min="2" max="2" width="16.625" style="7" hidden="1" customWidth="1"/>
    <col min="3" max="3" width="12" style="7" hidden="1" customWidth="1"/>
    <col min="4" max="4" width="18.625" style="7" hidden="1" customWidth="1"/>
    <col min="5" max="5" width="9" style="7" hidden="1" customWidth="1"/>
    <col min="6" max="7" width="10.375" style="7" hidden="1" customWidth="1"/>
    <col min="8" max="8" width="9" style="7" hidden="1" customWidth="1"/>
    <col min="9" max="9" width="15.25" style="7" hidden="1" customWidth="1"/>
    <col min="10" max="10" width="25.75" style="7" hidden="1" customWidth="1"/>
    <col min="11" max="13" width="9" style="7" hidden="1" customWidth="1"/>
    <col min="14" max="14" width="10.375" style="7" hidden="1" customWidth="1"/>
    <col min="15" max="15" width="9" style="7" hidden="1" customWidth="1"/>
    <col min="16" max="16" width="12.625" style="7" hidden="1" customWidth="1"/>
    <col min="17" max="17" width="9" style="7" hidden="1" customWidth="1"/>
    <col min="18" max="18" width="17" style="7" hidden="1" customWidth="1"/>
    <col min="19" max="20" width="9" style="7" hidden="1" customWidth="1"/>
    <col min="21" max="21" width="3" style="7" hidden="1" customWidth="1"/>
    <col min="22" max="22" width="2.625" style="7" hidden="1" customWidth="1"/>
    <col min="23" max="23" width="24.25" style="7" hidden="1" customWidth="1"/>
    <col min="24" max="24" width="9" style="7" hidden="1" customWidth="1"/>
    <col min="25" max="25" width="3.5" style="7" hidden="1" customWidth="1"/>
    <col min="26" max="26" width="4.375" style="7" hidden="1" customWidth="1"/>
    <col min="27" max="27" width="3.5" style="7" hidden="1" customWidth="1"/>
    <col min="28" max="28" width="4.375" style="7" hidden="1" customWidth="1"/>
    <col min="29" max="30" width="8" style="7" hidden="1" customWidth="1"/>
    <col min="31" max="31" width="8.875" style="7" hidden="1" customWidth="1"/>
    <col min="32" max="32" width="8.375" style="7" hidden="1" customWidth="1"/>
    <col min="33" max="36" width="9" style="7" hidden="1" customWidth="1"/>
    <col min="37" max="37" width="11.875" style="7" hidden="1" customWidth="1"/>
    <col min="38" max="44" width="9" style="7" hidden="1" customWidth="1"/>
    <col min="45" max="45" width="10.5" style="7" hidden="1" customWidth="1"/>
    <col min="46" max="46" width="9.625" style="7" hidden="1" customWidth="1"/>
    <col min="47" max="50" width="9" style="7" hidden="1" customWidth="1"/>
    <col min="51" max="16384" width="9" style="7"/>
  </cols>
  <sheetData>
    <row r="1" spans="1:50">
      <c r="C1" s="29" t="s">
        <v>85</v>
      </c>
      <c r="D1" s="28" t="s">
        <v>86</v>
      </c>
      <c r="E1" s="27"/>
      <c r="W1" s="6" t="s">
        <v>114</v>
      </c>
    </row>
    <row r="2" spans="1:50">
      <c r="I2" s="32" t="s">
        <v>73</v>
      </c>
      <c r="J2" s="6"/>
    </row>
    <row r="3" spans="1:50">
      <c r="A3" s="33" t="s">
        <v>74</v>
      </c>
      <c r="B3" s="8"/>
      <c r="C3" s="9"/>
      <c r="D3" s="9"/>
      <c r="E3" s="9"/>
      <c r="F3" s="9"/>
      <c r="I3" s="31"/>
      <c r="J3" s="6"/>
    </row>
    <row r="4" spans="1:50">
      <c r="A4" s="34"/>
      <c r="B4" s="35"/>
      <c r="C4" s="35"/>
      <c r="D4" s="35"/>
      <c r="E4" s="36" t="s">
        <v>50</v>
      </c>
      <c r="F4" s="36" t="s">
        <v>50</v>
      </c>
      <c r="G4" s="36" t="s">
        <v>51</v>
      </c>
      <c r="I4" s="18" t="s">
        <v>62</v>
      </c>
      <c r="J4" s="185" t="s">
        <v>59</v>
      </c>
      <c r="K4" s="186"/>
      <c r="L4" s="187"/>
      <c r="M4" s="18">
        <v>0.81200000000000006</v>
      </c>
      <c r="N4" s="12" t="s">
        <v>60</v>
      </c>
      <c r="AK4" s="90" t="s">
        <v>93</v>
      </c>
      <c r="AM4" s="90" t="s">
        <v>104</v>
      </c>
    </row>
    <row r="5" spans="1:50" ht="15">
      <c r="A5" s="37" t="s">
        <v>48</v>
      </c>
      <c r="B5" s="20" t="s">
        <v>49</v>
      </c>
      <c r="C5" s="37" t="s">
        <v>48</v>
      </c>
      <c r="D5" s="35"/>
      <c r="E5" s="36" t="s">
        <v>27</v>
      </c>
      <c r="F5" s="36" t="s">
        <v>87</v>
      </c>
      <c r="G5" s="36" t="s">
        <v>23</v>
      </c>
      <c r="I5" s="18" t="s">
        <v>63</v>
      </c>
      <c r="J5" s="185" t="s">
        <v>61</v>
      </c>
      <c r="K5" s="186"/>
      <c r="L5" s="187"/>
      <c r="M5" s="18">
        <v>0.33800000000000002</v>
      </c>
      <c r="N5" s="12" t="s">
        <v>60</v>
      </c>
      <c r="W5" s="19" t="s">
        <v>52</v>
      </c>
      <c r="X5" s="19">
        <v>860</v>
      </c>
      <c r="AH5" s="75"/>
      <c r="AJ5" s="91" t="s">
        <v>94</v>
      </c>
      <c r="AK5" s="89" t="e">
        <f>ERE!#REF!</f>
        <v>#REF!</v>
      </c>
      <c r="AL5" s="89" t="e">
        <f>ERE!#REF!</f>
        <v>#REF!</v>
      </c>
      <c r="AM5" s="89" t="e">
        <f>ERE!#REF!</f>
        <v>#REF!</v>
      </c>
      <c r="AN5" s="89" t="e">
        <f>ERE!#REF!</f>
        <v>#REF!</v>
      </c>
    </row>
    <row r="6" spans="1:50" ht="13.5" thickBot="1">
      <c r="A6" s="39" t="s">
        <v>35</v>
      </c>
      <c r="B6" s="40">
        <v>100</v>
      </c>
      <c r="C6" s="41">
        <v>0</v>
      </c>
      <c r="D6" s="42" t="s">
        <v>36</v>
      </c>
      <c r="E6" s="43">
        <v>0</v>
      </c>
      <c r="F6" s="43">
        <v>0</v>
      </c>
      <c r="G6" s="43">
        <v>0</v>
      </c>
      <c r="AG6" s="75"/>
      <c r="AH6" s="75"/>
      <c r="AJ6" s="91" t="s">
        <v>95</v>
      </c>
      <c r="AK6" s="89" t="e">
        <f>ERE!#REF!</f>
        <v>#REF!</v>
      </c>
      <c r="AM6" s="89" t="e">
        <f>ERE!#REF!</f>
        <v>#REF!</v>
      </c>
    </row>
    <row r="7" spans="1:50">
      <c r="A7" s="47" t="s">
        <v>33</v>
      </c>
      <c r="B7" s="48">
        <v>101</v>
      </c>
      <c r="C7" s="48">
        <v>1</v>
      </c>
      <c r="D7" s="49" t="s">
        <v>4</v>
      </c>
      <c r="E7" s="50">
        <v>21.34</v>
      </c>
      <c r="F7" s="50">
        <v>0</v>
      </c>
      <c r="G7" s="51">
        <v>93.8</v>
      </c>
      <c r="I7" s="6" t="s">
        <v>76</v>
      </c>
      <c r="AG7" s="75"/>
      <c r="AJ7" s="75"/>
    </row>
    <row r="8" spans="1:50" ht="13.5" thickBot="1">
      <c r="A8" s="52" t="s">
        <v>33</v>
      </c>
      <c r="B8" s="53">
        <v>102</v>
      </c>
      <c r="C8" s="53">
        <v>2</v>
      </c>
      <c r="D8" s="54" t="s">
        <v>3</v>
      </c>
      <c r="E8" s="55">
        <v>8.23</v>
      </c>
      <c r="F8" s="55">
        <v>0</v>
      </c>
      <c r="G8" s="56">
        <v>110.55</v>
      </c>
      <c r="I8" s="6"/>
      <c r="Y8" s="23"/>
      <c r="Z8" s="23"/>
      <c r="AA8" s="23"/>
      <c r="AB8" s="23"/>
      <c r="AC8" s="23"/>
      <c r="AD8" s="23"/>
      <c r="AE8" s="23"/>
      <c r="AF8" s="23"/>
      <c r="AG8" s="184" t="s">
        <v>101</v>
      </c>
      <c r="AH8" s="184"/>
      <c r="AI8" s="184"/>
      <c r="AJ8" s="184"/>
    </row>
    <row r="9" spans="1:50" ht="63.75">
      <c r="A9" s="44" t="s">
        <v>32</v>
      </c>
      <c r="B9" s="30">
        <v>201</v>
      </c>
      <c r="C9" s="30">
        <v>1</v>
      </c>
      <c r="D9" s="45" t="s">
        <v>4</v>
      </c>
      <c r="E9" s="46">
        <v>22.72</v>
      </c>
      <c r="F9" s="46">
        <v>0</v>
      </c>
      <c r="G9" s="46">
        <v>94.71</v>
      </c>
      <c r="K9" s="13" t="s">
        <v>77</v>
      </c>
      <c r="L9" s="15" t="s">
        <v>78</v>
      </c>
      <c r="M9" s="13" t="s">
        <v>0</v>
      </c>
      <c r="N9" s="13" t="s">
        <v>1</v>
      </c>
      <c r="O9" s="16" t="s">
        <v>79</v>
      </c>
      <c r="P9" s="17" t="s">
        <v>80</v>
      </c>
      <c r="Q9" s="16" t="s">
        <v>81</v>
      </c>
      <c r="R9" s="16" t="s">
        <v>82</v>
      </c>
      <c r="U9" s="7" t="s">
        <v>100</v>
      </c>
      <c r="Y9" s="13" t="s">
        <v>77</v>
      </c>
      <c r="Z9" s="15" t="s">
        <v>78</v>
      </c>
      <c r="AA9" s="13" t="s">
        <v>0</v>
      </c>
      <c r="AB9" s="13" t="s">
        <v>1</v>
      </c>
      <c r="AC9" s="16" t="s">
        <v>79</v>
      </c>
      <c r="AD9" s="17" t="s">
        <v>80</v>
      </c>
      <c r="AE9" s="16" t="s">
        <v>81</v>
      </c>
      <c r="AF9" s="16" t="s">
        <v>82</v>
      </c>
      <c r="AG9" s="16" t="s">
        <v>97</v>
      </c>
      <c r="AH9" s="16" t="s">
        <v>98</v>
      </c>
      <c r="AI9" s="17" t="s">
        <v>99</v>
      </c>
      <c r="AJ9" s="17"/>
      <c r="AK9" s="78" t="s">
        <v>102</v>
      </c>
      <c r="AL9" s="79" t="s">
        <v>103</v>
      </c>
      <c r="AM9" s="78" t="s">
        <v>105</v>
      </c>
      <c r="AN9" s="79" t="s">
        <v>106</v>
      </c>
      <c r="AO9" s="78" t="s">
        <v>107</v>
      </c>
      <c r="AP9" s="79" t="s">
        <v>108</v>
      </c>
      <c r="AQ9" s="78" t="s">
        <v>109</v>
      </c>
      <c r="AR9" s="79" t="s">
        <v>110</v>
      </c>
      <c r="AS9" s="78" t="s">
        <v>112</v>
      </c>
      <c r="AT9" s="84" t="s">
        <v>113</v>
      </c>
      <c r="AU9" s="78" t="s">
        <v>115</v>
      </c>
      <c r="AV9" s="84" t="s">
        <v>116</v>
      </c>
      <c r="AW9" s="78" t="s">
        <v>117</v>
      </c>
      <c r="AX9" s="79" t="s">
        <v>118</v>
      </c>
    </row>
    <row r="10" spans="1:50" ht="15" customHeight="1">
      <c r="A10" s="38" t="s">
        <v>31</v>
      </c>
      <c r="B10" s="25">
        <v>301</v>
      </c>
      <c r="C10" s="25">
        <v>1</v>
      </c>
      <c r="D10" s="22" t="s">
        <v>4</v>
      </c>
      <c r="E10" s="21">
        <v>21.67</v>
      </c>
      <c r="F10" s="21">
        <v>0</v>
      </c>
      <c r="G10" s="21">
        <v>94.96</v>
      </c>
      <c r="I10" s="13">
        <v>1</v>
      </c>
      <c r="J10" s="14" t="s">
        <v>34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U10" s="20">
        <v>0</v>
      </c>
      <c r="V10" s="20">
        <v>0</v>
      </c>
      <c r="W10" s="72" t="s">
        <v>36</v>
      </c>
      <c r="X10" s="73" t="s">
        <v>62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74">
        <f>E6</f>
        <v>0</v>
      </c>
      <c r="AH10" s="74">
        <f>F6</f>
        <v>0</v>
      </c>
      <c r="AI10" s="77">
        <f>G6</f>
        <v>0</v>
      </c>
      <c r="AJ10" s="73" t="s">
        <v>111</v>
      </c>
      <c r="AK10" s="80">
        <v>0</v>
      </c>
      <c r="AL10" s="81">
        <v>0</v>
      </c>
      <c r="AM10" s="80">
        <v>0</v>
      </c>
      <c r="AN10" s="81">
        <v>0</v>
      </c>
      <c r="AO10" s="80">
        <v>0</v>
      </c>
      <c r="AP10" s="81">
        <v>0</v>
      </c>
      <c r="AQ10" s="80">
        <v>0</v>
      </c>
      <c r="AR10" s="81">
        <v>0</v>
      </c>
      <c r="AS10" s="80">
        <v>0</v>
      </c>
      <c r="AT10" s="81">
        <v>0</v>
      </c>
      <c r="AU10" s="80">
        <v>0</v>
      </c>
      <c r="AV10" s="81">
        <v>0</v>
      </c>
      <c r="AW10" s="80">
        <v>0</v>
      </c>
      <c r="AX10" s="81">
        <v>0</v>
      </c>
    </row>
    <row r="11" spans="1:50">
      <c r="A11" s="38" t="s">
        <v>31</v>
      </c>
      <c r="B11" s="25">
        <v>302</v>
      </c>
      <c r="C11" s="25">
        <v>2</v>
      </c>
      <c r="D11" s="22" t="s">
        <v>3</v>
      </c>
      <c r="E11" s="21">
        <v>8.36</v>
      </c>
      <c r="F11" s="21">
        <v>0</v>
      </c>
      <c r="G11" s="21">
        <v>109.59</v>
      </c>
      <c r="I11" s="13">
        <v>2</v>
      </c>
      <c r="J11" s="14" t="s">
        <v>43</v>
      </c>
      <c r="K11" s="13">
        <v>16</v>
      </c>
      <c r="L11" s="13">
        <v>1</v>
      </c>
      <c r="M11" s="13">
        <v>45</v>
      </c>
      <c r="N11" s="13">
        <v>1.5</v>
      </c>
      <c r="O11" s="13">
        <v>0.78</v>
      </c>
      <c r="P11" s="13">
        <v>15</v>
      </c>
      <c r="Q11" s="13">
        <v>25</v>
      </c>
      <c r="R11" s="13">
        <v>0</v>
      </c>
      <c r="U11" s="20">
        <v>0</v>
      </c>
      <c r="V11" s="20">
        <v>0</v>
      </c>
      <c r="W11" s="72" t="s">
        <v>90</v>
      </c>
      <c r="X11" s="73" t="s">
        <v>63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74">
        <f>E6</f>
        <v>0</v>
      </c>
      <c r="AH11" s="74">
        <f>F6</f>
        <v>0</v>
      </c>
      <c r="AI11" s="77">
        <f>G6</f>
        <v>0</v>
      </c>
      <c r="AJ11" s="73" t="s">
        <v>111</v>
      </c>
      <c r="AK11" s="80">
        <v>0</v>
      </c>
      <c r="AL11" s="81">
        <v>0</v>
      </c>
      <c r="AM11" s="80">
        <v>0</v>
      </c>
      <c r="AN11" s="81">
        <v>0</v>
      </c>
      <c r="AO11" s="80">
        <v>0</v>
      </c>
      <c r="AP11" s="81">
        <v>0</v>
      </c>
      <c r="AQ11" s="80">
        <v>0</v>
      </c>
      <c r="AR11" s="81">
        <v>0</v>
      </c>
      <c r="AS11" s="80">
        <v>0</v>
      </c>
      <c r="AT11" s="81">
        <v>0</v>
      </c>
      <c r="AU11" s="80">
        <v>0</v>
      </c>
      <c r="AV11" s="81">
        <v>0</v>
      </c>
      <c r="AW11" s="80">
        <v>0</v>
      </c>
      <c r="AX11" s="81">
        <v>0</v>
      </c>
    </row>
    <row r="12" spans="1:50">
      <c r="A12" s="38"/>
      <c r="B12" s="25"/>
      <c r="C12" s="25"/>
      <c r="D12" s="22"/>
      <c r="E12" s="21"/>
      <c r="F12" s="21"/>
      <c r="G12" s="21"/>
      <c r="I12" s="13">
        <v>3</v>
      </c>
      <c r="J12" s="14" t="s">
        <v>2</v>
      </c>
      <c r="K12" s="13">
        <v>16</v>
      </c>
      <c r="L12" s="13">
        <v>1.5</v>
      </c>
      <c r="M12" s="13">
        <v>25</v>
      </c>
      <c r="N12" s="13">
        <v>1.5</v>
      </c>
      <c r="O12" s="13">
        <v>0.5</v>
      </c>
      <c r="P12" s="13">
        <v>12</v>
      </c>
      <c r="Q12" s="13">
        <v>0.8</v>
      </c>
      <c r="R12" s="13">
        <v>0</v>
      </c>
      <c r="U12" s="20">
        <v>0</v>
      </c>
      <c r="V12" s="20">
        <v>0</v>
      </c>
      <c r="W12" s="72" t="s">
        <v>121</v>
      </c>
      <c r="X12" s="73" t="s">
        <v>62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74">
        <v>0</v>
      </c>
      <c r="AH12" s="74">
        <v>0</v>
      </c>
      <c r="AI12" s="77">
        <v>0</v>
      </c>
      <c r="AJ12" s="73" t="s">
        <v>111</v>
      </c>
      <c r="AK12" s="80">
        <v>0</v>
      </c>
      <c r="AL12" s="81">
        <v>0</v>
      </c>
      <c r="AM12" s="80">
        <v>0</v>
      </c>
      <c r="AN12" s="81">
        <v>0</v>
      </c>
      <c r="AO12" s="80">
        <v>0</v>
      </c>
      <c r="AP12" s="81">
        <v>0</v>
      </c>
      <c r="AQ12" s="80">
        <v>0</v>
      </c>
      <c r="AR12" s="81">
        <v>0</v>
      </c>
      <c r="AS12" s="80">
        <v>0</v>
      </c>
      <c r="AT12" s="81">
        <v>0</v>
      </c>
      <c r="AU12" s="80">
        <v>0</v>
      </c>
      <c r="AV12" s="81">
        <v>0</v>
      </c>
      <c r="AW12" s="80">
        <v>0</v>
      </c>
      <c r="AX12" s="81">
        <v>0</v>
      </c>
    </row>
    <row r="13" spans="1:50">
      <c r="A13" s="38" t="s">
        <v>30</v>
      </c>
      <c r="B13" s="25">
        <v>401</v>
      </c>
      <c r="C13" s="25">
        <v>1</v>
      </c>
      <c r="D13" s="22" t="s">
        <v>4</v>
      </c>
      <c r="E13" s="21">
        <v>29.4</v>
      </c>
      <c r="F13" s="21">
        <v>0</v>
      </c>
      <c r="G13" s="21">
        <v>93.52</v>
      </c>
      <c r="I13" s="13">
        <v>4</v>
      </c>
      <c r="J13" s="14" t="s">
        <v>44</v>
      </c>
      <c r="K13" s="13">
        <v>19</v>
      </c>
      <c r="L13" s="13">
        <v>5</v>
      </c>
      <c r="M13" s="13">
        <v>0.6</v>
      </c>
      <c r="N13" s="13">
        <v>1.8</v>
      </c>
      <c r="O13" s="13">
        <v>0.1</v>
      </c>
      <c r="P13" s="13">
        <v>0</v>
      </c>
      <c r="Q13" s="13">
        <v>0</v>
      </c>
      <c r="R13" s="13">
        <v>0</v>
      </c>
      <c r="U13" s="20">
        <v>15</v>
      </c>
      <c r="V13" s="20">
        <v>1</v>
      </c>
      <c r="W13" s="72" t="s">
        <v>4</v>
      </c>
      <c r="X13" s="73" t="s">
        <v>91</v>
      </c>
      <c r="Y13" s="13">
        <v>16</v>
      </c>
      <c r="Z13" s="13">
        <v>1</v>
      </c>
      <c r="AA13" s="13">
        <v>45</v>
      </c>
      <c r="AB13" s="13">
        <v>1.5</v>
      </c>
      <c r="AC13" s="13">
        <v>0.78</v>
      </c>
      <c r="AD13" s="13">
        <v>15</v>
      </c>
      <c r="AE13" s="13">
        <v>25</v>
      </c>
      <c r="AF13" s="13">
        <v>0</v>
      </c>
      <c r="AG13" s="74">
        <f>E52</f>
        <v>22.67</v>
      </c>
      <c r="AH13" s="74">
        <f t="shared" ref="AH13:AI13" si="0">F52</f>
        <v>0</v>
      </c>
      <c r="AI13" s="77">
        <f t="shared" si="0"/>
        <v>94.72</v>
      </c>
      <c r="AJ13" s="73" t="s">
        <v>27</v>
      </c>
      <c r="AK13" s="80" t="e">
        <f>IF(AK6=W13,$AK$5*Y13*AC13,0)</f>
        <v>#REF!</v>
      </c>
      <c r="AL13" s="81" t="e">
        <f>IF(AM6=W13,$AM$5*Y13*AC13,0)</f>
        <v>#REF!</v>
      </c>
      <c r="AM13" s="80" t="e">
        <f>IF(AK6=W13,$AK$5*Z13,0)</f>
        <v>#REF!</v>
      </c>
      <c r="AN13" s="81" t="e">
        <f>IF(AM6=W13,$AM$5*Z13,0)</f>
        <v>#REF!</v>
      </c>
      <c r="AO13" s="80" t="e">
        <f>IF(AK6=W13,$AK$5*AA13,0)</f>
        <v>#REF!</v>
      </c>
      <c r="AP13" s="81" t="e">
        <f>IF(AM6=W13,$AM$5*AA13,0)</f>
        <v>#REF!</v>
      </c>
      <c r="AQ13" s="80" t="e">
        <f>IF(AK6=W13,$AK$5*AB13*AD13*(100-AF13)/(100-AE13),0)</f>
        <v>#REF!</v>
      </c>
      <c r="AR13" s="81" t="e">
        <f>IF(AM6=W13,$AM$5*AB13*AD13*(100-AF13)/(100-AE13),0)</f>
        <v>#REF!</v>
      </c>
      <c r="AS13" s="80" t="e">
        <f>IF(AK6=W13,$AK$5*1000,0)</f>
        <v>#REF!</v>
      </c>
      <c r="AT13" s="85" t="e">
        <f>IF(AM6=W13,$AM$5*1000,0)</f>
        <v>#REF!</v>
      </c>
      <c r="AU13" s="80" t="e">
        <f>AG13*AS13/1000</f>
        <v>#REF!</v>
      </c>
      <c r="AV13" s="85" t="e">
        <f>AT13*AG13/1000</f>
        <v>#REF!</v>
      </c>
      <c r="AW13" s="80" t="e">
        <f t="shared" ref="AW13:AW20" si="1">AU13*AI13</f>
        <v>#REF!</v>
      </c>
      <c r="AX13" s="81" t="e">
        <f t="shared" ref="AX13:AX20" si="2">AV13*AI13</f>
        <v>#REF!</v>
      </c>
    </row>
    <row r="14" spans="1:50">
      <c r="A14" s="38" t="s">
        <v>47</v>
      </c>
      <c r="B14" s="25">
        <v>501</v>
      </c>
      <c r="C14" s="25">
        <v>1</v>
      </c>
      <c r="D14" s="22" t="s">
        <v>4</v>
      </c>
      <c r="E14" s="21">
        <v>26.74</v>
      </c>
      <c r="F14" s="21">
        <v>0</v>
      </c>
      <c r="G14" s="21">
        <v>93.92</v>
      </c>
      <c r="I14" s="13">
        <v>5</v>
      </c>
      <c r="J14" s="14" t="s">
        <v>84</v>
      </c>
      <c r="K14" s="13">
        <v>2</v>
      </c>
      <c r="L14" s="13">
        <v>1280</v>
      </c>
      <c r="M14" s="13">
        <v>360</v>
      </c>
      <c r="N14" s="13">
        <v>15</v>
      </c>
      <c r="O14" s="13">
        <v>0</v>
      </c>
      <c r="P14" s="13">
        <v>0</v>
      </c>
      <c r="Q14" s="13">
        <v>0</v>
      </c>
      <c r="R14" s="13">
        <v>0</v>
      </c>
      <c r="U14" s="20">
        <v>15</v>
      </c>
      <c r="V14" s="20">
        <v>2</v>
      </c>
      <c r="W14" s="72" t="s">
        <v>3</v>
      </c>
      <c r="X14" s="73" t="s">
        <v>91</v>
      </c>
      <c r="Y14" s="13">
        <v>16</v>
      </c>
      <c r="Z14" s="13">
        <v>1</v>
      </c>
      <c r="AA14" s="13">
        <v>45</v>
      </c>
      <c r="AB14" s="13">
        <v>1.5</v>
      </c>
      <c r="AC14" s="13">
        <v>0.78</v>
      </c>
      <c r="AD14" s="13">
        <v>15</v>
      </c>
      <c r="AE14" s="13">
        <v>25</v>
      </c>
      <c r="AF14" s="13">
        <v>0</v>
      </c>
      <c r="AG14" s="74">
        <f t="shared" ref="AG14:AI14" si="3">E53</f>
        <v>8.1300000000000008</v>
      </c>
      <c r="AH14" s="74">
        <f t="shared" si="3"/>
        <v>0</v>
      </c>
      <c r="AI14" s="77">
        <f t="shared" si="3"/>
        <v>104.12</v>
      </c>
      <c r="AJ14" s="73" t="s">
        <v>27</v>
      </c>
      <c r="AK14" s="80" t="e">
        <f>IF(AK6=W14,$AK$5*Y14*AC14,0)</f>
        <v>#REF!</v>
      </c>
      <c r="AL14" s="81" t="e">
        <f>IF(AM6=W14,$AM$5*Y14*AC14,0)</f>
        <v>#REF!</v>
      </c>
      <c r="AM14" s="80" t="e">
        <f>IF(AK6=W14,$AK$5*Z14,0)</f>
        <v>#REF!</v>
      </c>
      <c r="AN14" s="81" t="e">
        <f>IF(AM6=W14,$AM$5*Z14,0)</f>
        <v>#REF!</v>
      </c>
      <c r="AO14" s="80" t="e">
        <f>IF(AK6=W14,$AK$5*AA14,0)</f>
        <v>#REF!</v>
      </c>
      <c r="AP14" s="81" t="e">
        <f>IF(AM6=W14,$AM$5*AA14,0)</f>
        <v>#REF!</v>
      </c>
      <c r="AQ14" s="80" t="e">
        <f>IF(AK6=W14,$AK$5*AB14*AD14*(100-AF14)/(100-AE14),0)</f>
        <v>#REF!</v>
      </c>
      <c r="AR14" s="81" t="e">
        <f>IF(AM6=W14,$AM$5*AB14*AD14*(100-AF14)/(100-AE14),0)</f>
        <v>#REF!</v>
      </c>
      <c r="AS14" s="80" t="e">
        <f>IF(AK6=W14,$AK$5*1000,0)</f>
        <v>#REF!</v>
      </c>
      <c r="AT14" s="85" t="e">
        <f>IF(AM6=W14,$AM$5*1000,0)</f>
        <v>#REF!</v>
      </c>
      <c r="AU14" s="80" t="e">
        <f>AG14*AS14/1000</f>
        <v>#REF!</v>
      </c>
      <c r="AV14" s="85" t="e">
        <f>AT14*AG14/1000</f>
        <v>#REF!</v>
      </c>
      <c r="AW14" s="80" t="e">
        <f t="shared" si="1"/>
        <v>#REF!</v>
      </c>
      <c r="AX14" s="81" t="e">
        <f t="shared" si="2"/>
        <v>#REF!</v>
      </c>
    </row>
    <row r="15" spans="1:50">
      <c r="A15" s="38" t="s">
        <v>37</v>
      </c>
      <c r="B15" s="25">
        <v>601</v>
      </c>
      <c r="C15" s="25">
        <v>1</v>
      </c>
      <c r="D15" s="22" t="s">
        <v>4</v>
      </c>
      <c r="E15" s="21">
        <v>22.6</v>
      </c>
      <c r="F15" s="21">
        <v>0</v>
      </c>
      <c r="G15" s="21">
        <v>94.73</v>
      </c>
      <c r="I15" s="13">
        <v>6</v>
      </c>
      <c r="J15" s="14" t="s">
        <v>46</v>
      </c>
      <c r="K15" s="13">
        <v>1.4</v>
      </c>
      <c r="L15" s="13">
        <v>900</v>
      </c>
      <c r="M15" s="13">
        <v>225</v>
      </c>
      <c r="N15" s="13">
        <v>10.5</v>
      </c>
      <c r="O15" s="13">
        <v>0</v>
      </c>
      <c r="P15" s="13">
        <v>0</v>
      </c>
      <c r="Q15" s="13">
        <v>0</v>
      </c>
      <c r="R15" s="13">
        <v>0</v>
      </c>
      <c r="U15" s="20">
        <v>14</v>
      </c>
      <c r="V15" s="20">
        <v>1</v>
      </c>
      <c r="W15" s="72" t="s">
        <v>29</v>
      </c>
      <c r="X15" s="73" t="s">
        <v>91</v>
      </c>
      <c r="Y15" s="13">
        <v>16</v>
      </c>
      <c r="Z15" s="13">
        <v>1</v>
      </c>
      <c r="AA15" s="13">
        <v>45</v>
      </c>
      <c r="AB15" s="13">
        <v>1.5</v>
      </c>
      <c r="AC15" s="13">
        <v>0.78</v>
      </c>
      <c r="AD15" s="13">
        <v>15</v>
      </c>
      <c r="AE15" s="13">
        <v>25</v>
      </c>
      <c r="AF15" s="13">
        <v>0</v>
      </c>
      <c r="AG15" s="74">
        <f t="shared" ref="AG15:AI16" si="4">E27</f>
        <v>20.7</v>
      </c>
      <c r="AH15" s="74">
        <f t="shared" si="4"/>
        <v>0</v>
      </c>
      <c r="AI15" s="77">
        <f t="shared" si="4"/>
        <v>97.5</v>
      </c>
      <c r="AJ15" s="73" t="s">
        <v>27</v>
      </c>
      <c r="AK15" s="80" t="e">
        <f>IF(AK6=W15,$AK$5*Y15*AC15,0)</f>
        <v>#REF!</v>
      </c>
      <c r="AL15" s="81" t="e">
        <f>IF(AM6=W15,$AM$5*Y15*AC15,0)</f>
        <v>#REF!</v>
      </c>
      <c r="AM15" s="80" t="e">
        <f>IF(AK6=W15,$AK$5*Z15,0)</f>
        <v>#REF!</v>
      </c>
      <c r="AN15" s="81" t="e">
        <f>IF(AM6=W15,$AM$5*Z15,0)</f>
        <v>#REF!</v>
      </c>
      <c r="AO15" s="80" t="e">
        <f>IF(AK6=W15,$AK$5*AA15,0)</f>
        <v>#REF!</v>
      </c>
      <c r="AP15" s="81" t="e">
        <f>IF(AM6=W15,$AM$5*AA15,0)</f>
        <v>#REF!</v>
      </c>
      <c r="AQ15" s="80" t="e">
        <f>IF(AK6=W15,$AK$5*AB15*AD15*(100-AF15)/(100-AE15),0)</f>
        <v>#REF!</v>
      </c>
      <c r="AR15" s="81" t="e">
        <f>IF(AM6=W15,$AM$5*AB15*AD15*(100-AF15)/(100-AE15),0)</f>
        <v>#REF!</v>
      </c>
      <c r="AS15" s="80" t="e">
        <f>IF(AK6=W15,$AK$5*1000,0)</f>
        <v>#REF!</v>
      </c>
      <c r="AT15" s="85" t="e">
        <f>IF(AM6=W15,$AM$5*1000,0)</f>
        <v>#REF!</v>
      </c>
      <c r="AU15" s="80" t="e">
        <f>AG15*AS15/1000</f>
        <v>#REF!</v>
      </c>
      <c r="AV15" s="85" t="e">
        <f>AT15*AG15/1000</f>
        <v>#REF!</v>
      </c>
      <c r="AW15" s="80" t="e">
        <f t="shared" si="1"/>
        <v>#REF!</v>
      </c>
      <c r="AX15" s="81" t="e">
        <f t="shared" si="2"/>
        <v>#REF!</v>
      </c>
    </row>
    <row r="16" spans="1:50">
      <c r="A16" s="38" t="s">
        <v>38</v>
      </c>
      <c r="B16" s="25">
        <v>701</v>
      </c>
      <c r="C16" s="25">
        <v>1</v>
      </c>
      <c r="D16" s="22" t="s">
        <v>4</v>
      </c>
      <c r="E16" s="21">
        <v>22.56</v>
      </c>
      <c r="F16" s="21">
        <v>0</v>
      </c>
      <c r="G16" s="21">
        <v>94.74</v>
      </c>
      <c r="I16" s="13">
        <v>7</v>
      </c>
      <c r="J16" s="14" t="s">
        <v>45</v>
      </c>
      <c r="K16" s="13">
        <v>0.11</v>
      </c>
      <c r="L16" s="13">
        <v>1</v>
      </c>
      <c r="M16" s="13">
        <v>26</v>
      </c>
      <c r="N16" s="13">
        <v>1.5</v>
      </c>
      <c r="O16" s="13">
        <v>0.11</v>
      </c>
      <c r="P16" s="13">
        <v>5</v>
      </c>
      <c r="Q16" s="13">
        <v>0</v>
      </c>
      <c r="R16" s="13">
        <v>0</v>
      </c>
      <c r="U16" s="20">
        <v>14</v>
      </c>
      <c r="V16" s="20">
        <v>2</v>
      </c>
      <c r="W16" s="72" t="s">
        <v>28</v>
      </c>
      <c r="X16" s="73" t="s">
        <v>91</v>
      </c>
      <c r="Y16" s="13">
        <v>16</v>
      </c>
      <c r="Z16" s="13">
        <v>1</v>
      </c>
      <c r="AA16" s="13">
        <v>45</v>
      </c>
      <c r="AB16" s="13">
        <v>1.5</v>
      </c>
      <c r="AC16" s="13">
        <v>0.78</v>
      </c>
      <c r="AD16" s="13">
        <v>15</v>
      </c>
      <c r="AE16" s="13">
        <v>25</v>
      </c>
      <c r="AF16" s="13">
        <v>0</v>
      </c>
      <c r="AG16" s="74">
        <f t="shared" si="4"/>
        <v>20.7</v>
      </c>
      <c r="AH16" s="74">
        <f t="shared" si="4"/>
        <v>0</v>
      </c>
      <c r="AI16" s="77">
        <f t="shared" si="4"/>
        <v>97.5</v>
      </c>
      <c r="AJ16" s="73" t="s">
        <v>27</v>
      </c>
      <c r="AK16" s="80" t="e">
        <f>IF(AK6=W16,$AK$5*Y16*AC16,0)</f>
        <v>#REF!</v>
      </c>
      <c r="AL16" s="81" t="e">
        <f>IF(AM6=W16,$AM$5*Y16*AC16,0)</f>
        <v>#REF!</v>
      </c>
      <c r="AM16" s="80" t="e">
        <f>IF(AK6=W16,$AK$5*Z16,0)</f>
        <v>#REF!</v>
      </c>
      <c r="AN16" s="81" t="e">
        <f>IF(AM6=W16,$AM$5*Z16,0)</f>
        <v>#REF!</v>
      </c>
      <c r="AO16" s="80" t="e">
        <f>IF(AK6=W16,$AK$5*AA16,0)</f>
        <v>#REF!</v>
      </c>
      <c r="AP16" s="81" t="e">
        <f>IF(AM6=W16,$AM$5*AA16,0)</f>
        <v>#REF!</v>
      </c>
      <c r="AQ16" s="80" t="e">
        <f>IF(AK6=W16,$AK$5*AB16*AD16*(100-AF16)/(100-AE16),0)</f>
        <v>#REF!</v>
      </c>
      <c r="AR16" s="81" t="e">
        <f>IF(AM6=W16,$AM$5*AB16*AD16*(100-AF16)/(100-AE16),0)</f>
        <v>#REF!</v>
      </c>
      <c r="AS16" s="80" t="e">
        <f>IF(AK6=W16,$AK$5*1000,0)</f>
        <v>#REF!</v>
      </c>
      <c r="AT16" s="85" t="e">
        <f>IF(AM6=W16,$AM$5*1000,0)</f>
        <v>#REF!</v>
      </c>
      <c r="AU16" s="80" t="e">
        <f>AG16*AS16/1000</f>
        <v>#REF!</v>
      </c>
      <c r="AV16" s="85" t="e">
        <f>AT16*AG16/1000</f>
        <v>#REF!</v>
      </c>
      <c r="AW16" s="80" t="e">
        <f t="shared" si="1"/>
        <v>#REF!</v>
      </c>
      <c r="AX16" s="81" t="e">
        <f t="shared" si="2"/>
        <v>#REF!</v>
      </c>
    </row>
    <row r="17" spans="1:50">
      <c r="A17" s="38" t="s">
        <v>39</v>
      </c>
      <c r="B17" s="25">
        <v>801</v>
      </c>
      <c r="C17" s="25">
        <v>1</v>
      </c>
      <c r="D17" s="22" t="s">
        <v>4</v>
      </c>
      <c r="E17" s="21">
        <v>22.56</v>
      </c>
      <c r="F17" s="21">
        <v>0</v>
      </c>
      <c r="G17" s="21">
        <v>94.74</v>
      </c>
      <c r="U17" s="20">
        <v>14</v>
      </c>
      <c r="V17" s="20">
        <v>5</v>
      </c>
      <c r="W17" s="72" t="s">
        <v>24</v>
      </c>
      <c r="X17" s="73" t="s">
        <v>92</v>
      </c>
      <c r="Y17" s="13">
        <v>2</v>
      </c>
      <c r="Z17" s="13">
        <v>1280</v>
      </c>
      <c r="AA17" s="13">
        <v>360</v>
      </c>
      <c r="AB17" s="13">
        <v>15</v>
      </c>
      <c r="AC17" s="13">
        <v>0</v>
      </c>
      <c r="AD17" s="13">
        <v>0</v>
      </c>
      <c r="AE17" s="13">
        <v>0</v>
      </c>
      <c r="AF17" s="13">
        <v>0</v>
      </c>
      <c r="AG17" s="74">
        <f t="shared" ref="AG17:AI18" si="5">E31</f>
        <v>0</v>
      </c>
      <c r="AH17" s="74">
        <f t="shared" si="5"/>
        <v>36.299999999999997</v>
      </c>
      <c r="AI17" s="77">
        <f t="shared" si="5"/>
        <v>56.1</v>
      </c>
      <c r="AJ17" s="73" t="s">
        <v>96</v>
      </c>
      <c r="AK17" s="80" t="e">
        <f>IF(AK6=W17,AK5*Y17*AC17/10^6,0)</f>
        <v>#REF!</v>
      </c>
      <c r="AL17" s="81" t="e">
        <f>IF(AM6=W17,AM5*Y17*AC17/10^6,0)</f>
        <v>#REF!</v>
      </c>
      <c r="AM17" s="80" t="e">
        <f>IF(AK6=W17,AK5*Z17/10^6,0)</f>
        <v>#REF!</v>
      </c>
      <c r="AN17" s="81" t="e">
        <f>IF(AM6=W17,$AM$5*Z17/10^6,0)</f>
        <v>#REF!</v>
      </c>
      <c r="AO17" s="80" t="e">
        <f>IF(AK6=W17,$AK$5*AA17/10^6,0)</f>
        <v>#REF!</v>
      </c>
      <c r="AP17" s="81" t="e">
        <f>IF(AM6=W17,$AM$5*AA17/10^6,0)</f>
        <v>#REF!</v>
      </c>
      <c r="AQ17" s="80" t="e">
        <f>IF(AK6=W17,$AK$5*AB17*(100-AF17)/(100-AE17)/10^6,0)</f>
        <v>#REF!</v>
      </c>
      <c r="AR17" s="81" t="e">
        <f>IF(AM6=W17,$AM$5*AB17*(100-AF17)/(100-AE17)/10^6,0)</f>
        <v>#REF!</v>
      </c>
      <c r="AS17" s="80" t="e">
        <f>IF(AK6=W17,AK5,0)</f>
        <v>#REF!</v>
      </c>
      <c r="AT17" s="85" t="e">
        <f>IF(AM6=W17,AM5,0)</f>
        <v>#REF!</v>
      </c>
      <c r="AU17" s="80" t="e">
        <f>AH17*AS17/1000</f>
        <v>#REF!</v>
      </c>
      <c r="AV17" s="85" t="e">
        <f>AT17*AH17/1000</f>
        <v>#REF!</v>
      </c>
      <c r="AW17" s="80" t="e">
        <f t="shared" si="1"/>
        <v>#REF!</v>
      </c>
      <c r="AX17" s="81" t="e">
        <f t="shared" si="2"/>
        <v>#REF!</v>
      </c>
    </row>
    <row r="18" spans="1:50" ht="13.5" thickBot="1">
      <c r="A18" s="39" t="s">
        <v>40</v>
      </c>
      <c r="B18" s="41">
        <v>901</v>
      </c>
      <c r="C18" s="41">
        <v>1</v>
      </c>
      <c r="D18" s="42" t="s">
        <v>4</v>
      </c>
      <c r="E18" s="43">
        <v>22.58</v>
      </c>
      <c r="F18" s="43">
        <v>0</v>
      </c>
      <c r="G18" s="43">
        <v>94.74</v>
      </c>
      <c r="I18" s="9"/>
      <c r="J18" s="9"/>
      <c r="U18" s="20">
        <v>14</v>
      </c>
      <c r="V18" s="20">
        <v>6</v>
      </c>
      <c r="W18" s="72" t="s">
        <v>22</v>
      </c>
      <c r="X18" s="73" t="s">
        <v>92</v>
      </c>
      <c r="Y18" s="13">
        <v>1.4</v>
      </c>
      <c r="Z18" s="13">
        <v>900</v>
      </c>
      <c r="AA18" s="13">
        <v>225</v>
      </c>
      <c r="AB18" s="13">
        <v>10.5</v>
      </c>
      <c r="AC18" s="13">
        <v>0</v>
      </c>
      <c r="AD18" s="13">
        <v>0</v>
      </c>
      <c r="AE18" s="13">
        <v>0</v>
      </c>
      <c r="AF18" s="13">
        <v>0</v>
      </c>
      <c r="AG18" s="74">
        <f t="shared" si="5"/>
        <v>0</v>
      </c>
      <c r="AH18" s="74">
        <f t="shared" si="5"/>
        <v>24.65</v>
      </c>
      <c r="AI18" s="77">
        <f t="shared" si="5"/>
        <v>56.1</v>
      </c>
      <c r="AJ18" s="73" t="s">
        <v>96</v>
      </c>
      <c r="AK18" s="80" t="e">
        <f>IF(AK6=W18,AK5*Y18*AC18/10^6,0)</f>
        <v>#REF!</v>
      </c>
      <c r="AL18" s="81" t="e">
        <f>IF(AM6=W18,AM5*Y18*AC18/10^6,0)</f>
        <v>#REF!</v>
      </c>
      <c r="AM18" s="80" t="e">
        <f>IF(AK6=W18,AK5*Z18/10^6,0)</f>
        <v>#REF!</v>
      </c>
      <c r="AN18" s="81" t="e">
        <f>IF(AM6=W18,$AM$5*Z18/10^6,0)</f>
        <v>#REF!</v>
      </c>
      <c r="AO18" s="80" t="e">
        <f>IF(AK6=W18,$AK$5*AA18/10^6,0)</f>
        <v>#REF!</v>
      </c>
      <c r="AP18" s="81" t="e">
        <f>IF(AM6=W18,$AM$5*AA18/10^6,0)</f>
        <v>#REF!</v>
      </c>
      <c r="AQ18" s="80" t="e">
        <f>IF(AK6=W18,$AK$5*AB18*(100-AF18)/(100-AE18)/10^6,0)</f>
        <v>#REF!</v>
      </c>
      <c r="AR18" s="81" t="e">
        <f>IF(AM6=W18,$AM$5*AB18*(100-AF18)/(100-AE18)/10^6,0)</f>
        <v>#REF!</v>
      </c>
      <c r="AS18" s="80" t="e">
        <f>IF(AK6=W18,AK5,0)</f>
        <v>#REF!</v>
      </c>
      <c r="AT18" s="85" t="e">
        <f>IF(AM6=W18,AM5,0)</f>
        <v>#REF!</v>
      </c>
      <c r="AU18" s="80" t="e">
        <f>AH18*AS18/1000</f>
        <v>#REF!</v>
      </c>
      <c r="AV18" s="85" t="e">
        <f>AT18*AH18/1000</f>
        <v>#REF!</v>
      </c>
      <c r="AW18" s="80" t="e">
        <f t="shared" si="1"/>
        <v>#REF!</v>
      </c>
      <c r="AX18" s="81" t="e">
        <f t="shared" si="2"/>
        <v>#REF!</v>
      </c>
    </row>
    <row r="19" spans="1:50">
      <c r="A19" s="47" t="s">
        <v>53</v>
      </c>
      <c r="B19" s="48">
        <v>1001</v>
      </c>
      <c r="C19" s="48">
        <v>1</v>
      </c>
      <c r="D19" s="49" t="s">
        <v>4</v>
      </c>
      <c r="E19" s="50">
        <v>22.56</v>
      </c>
      <c r="F19" s="50">
        <v>0</v>
      </c>
      <c r="G19" s="51">
        <v>94.74</v>
      </c>
      <c r="I19" s="5"/>
      <c r="K19" s="5"/>
      <c r="U19" s="20">
        <v>14</v>
      </c>
      <c r="V19" s="20">
        <v>15</v>
      </c>
      <c r="W19" s="72" t="s">
        <v>88</v>
      </c>
      <c r="X19" s="73" t="s">
        <v>91</v>
      </c>
      <c r="Y19" s="13">
        <v>16</v>
      </c>
      <c r="Z19" s="13">
        <v>1.5</v>
      </c>
      <c r="AA19" s="13">
        <v>25</v>
      </c>
      <c r="AB19" s="13">
        <v>1.5</v>
      </c>
      <c r="AC19" s="13">
        <v>0.5</v>
      </c>
      <c r="AD19" s="13">
        <v>12</v>
      </c>
      <c r="AE19" s="13">
        <v>0.8</v>
      </c>
      <c r="AF19" s="13">
        <v>0</v>
      </c>
      <c r="AG19" s="74">
        <f>E41</f>
        <v>28.2</v>
      </c>
      <c r="AH19" s="74">
        <f>F41</f>
        <v>0</v>
      </c>
      <c r="AI19" s="77">
        <f>G41</f>
        <v>107</v>
      </c>
      <c r="AJ19" s="73" t="s">
        <v>27</v>
      </c>
      <c r="AK19" s="80" t="e">
        <f>IF(AK6=W19,AK5*Y19*AC19,0)</f>
        <v>#REF!</v>
      </c>
      <c r="AL19" s="81" t="e">
        <f>IF(AM6=W19,AM5*Y19*AC19,0)</f>
        <v>#REF!</v>
      </c>
      <c r="AM19" s="80" t="e">
        <f>IF(AK6=W19,$AK$5*Z19,0)</f>
        <v>#REF!</v>
      </c>
      <c r="AN19" s="81" t="e">
        <f>IF(AM6=W19,$AM$5*Z19,0)</f>
        <v>#REF!</v>
      </c>
      <c r="AO19" s="80" t="e">
        <f>IF(AK6=W19,$AK$5*AA19,0)</f>
        <v>#REF!</v>
      </c>
      <c r="AP19" s="81" t="e">
        <f>IF(AM6=W19,$AM$5*AA19,0)</f>
        <v>#REF!</v>
      </c>
      <c r="AQ19" s="80" t="e">
        <f>IF(AK6=W19,$AK$5*AB19*AD19*(100-AF19)/(100-AE19),0)</f>
        <v>#REF!</v>
      </c>
      <c r="AR19" s="81" t="e">
        <f>IF(AM6=W19,$AM$5*AB19*AD19*(100-AF19)/(100-AE19),0)</f>
        <v>#REF!</v>
      </c>
      <c r="AS19" s="80" t="e">
        <f>IF(AK6=W19,AK5*1000,0)</f>
        <v>#REF!</v>
      </c>
      <c r="AT19" s="85" t="e">
        <f>IF(AM6=W19,AM5*1000,0)</f>
        <v>#REF!</v>
      </c>
      <c r="AU19" s="80" t="e">
        <f>AG19*AS19/1000</f>
        <v>#REF!</v>
      </c>
      <c r="AV19" s="85" t="e">
        <f>AT19*AG19/1000</f>
        <v>#REF!</v>
      </c>
      <c r="AW19" s="80" t="e">
        <f t="shared" si="1"/>
        <v>#REF!</v>
      </c>
      <c r="AX19" s="81" t="e">
        <f t="shared" si="2"/>
        <v>#REF!</v>
      </c>
    </row>
    <row r="20" spans="1:50" ht="13.5" thickBot="1">
      <c r="A20" s="52" t="s">
        <v>53</v>
      </c>
      <c r="B20" s="53">
        <v>1002</v>
      </c>
      <c r="C20" s="53">
        <v>2</v>
      </c>
      <c r="D20" s="54" t="s">
        <v>3</v>
      </c>
      <c r="E20" s="55">
        <v>8.2899999999999991</v>
      </c>
      <c r="F20" s="55">
        <v>0</v>
      </c>
      <c r="G20" s="56">
        <v>109.91</v>
      </c>
      <c r="I20" s="9"/>
      <c r="J20" s="11"/>
      <c r="K20" s="9"/>
      <c r="L20" s="11"/>
      <c r="M20" s="11"/>
      <c r="N20" s="11"/>
      <c r="U20" s="20">
        <v>14</v>
      </c>
      <c r="V20" s="20">
        <v>21</v>
      </c>
      <c r="W20" s="72" t="s">
        <v>89</v>
      </c>
      <c r="X20" s="73" t="s">
        <v>92</v>
      </c>
      <c r="Y20" s="13">
        <v>19</v>
      </c>
      <c r="Z20" s="13">
        <v>5</v>
      </c>
      <c r="AA20" s="13">
        <v>0.6</v>
      </c>
      <c r="AB20" s="13">
        <v>1.8</v>
      </c>
      <c r="AC20" s="13">
        <v>0.1</v>
      </c>
      <c r="AD20" s="13">
        <v>0</v>
      </c>
      <c r="AE20" s="13">
        <v>0</v>
      </c>
      <c r="AF20" s="13">
        <v>0</v>
      </c>
      <c r="AG20" s="74">
        <f>E47</f>
        <v>40.4</v>
      </c>
      <c r="AH20" s="74">
        <f>F47</f>
        <v>0</v>
      </c>
      <c r="AI20" s="77">
        <f>G47</f>
        <v>77.400000000000006</v>
      </c>
      <c r="AJ20" s="73" t="s">
        <v>27</v>
      </c>
      <c r="AK20" s="82" t="e">
        <f>IF(AK6=W20,AK5*Y20*AC20,0)</f>
        <v>#REF!</v>
      </c>
      <c r="AL20" s="83" t="e">
        <f>IF(AM6=W20,AM5*Y20*AC20,0)</f>
        <v>#REF!</v>
      </c>
      <c r="AM20" s="82" t="e">
        <f>IF(AK6=W20,$AK$5*Z20,0)</f>
        <v>#REF!</v>
      </c>
      <c r="AN20" s="83" t="e">
        <f>IF(AM6=W20,$AM$5*Z20,0)</f>
        <v>#REF!</v>
      </c>
      <c r="AO20" s="82" t="e">
        <f>IF(AK6=W20,$AK$5*AA20,0)</f>
        <v>#REF!</v>
      </c>
      <c r="AP20" s="83" t="e">
        <f>IF(AM6=W20,$AM$5*AA20,0)</f>
        <v>#REF!</v>
      </c>
      <c r="AQ20" s="82" t="e">
        <f>IF(AK6=W20,$AK$5*AB20*(100-AF20)/(100-AE20),0)</f>
        <v>#REF!</v>
      </c>
      <c r="AR20" s="83" t="e">
        <f>IF(AM6=W20,$AM$5*AB20*(100-AF20)/(100-AE20),0)</f>
        <v>#REF!</v>
      </c>
      <c r="AS20" s="86" t="e">
        <f>IF(AK6=W20,AK5*X5,0)</f>
        <v>#REF!</v>
      </c>
      <c r="AT20" s="87" t="e">
        <f>IF(AM6=W20,AM5*X5,0)</f>
        <v>#REF!</v>
      </c>
      <c r="AU20" s="86" t="e">
        <f>AG20*AS20/1000</f>
        <v>#REF!</v>
      </c>
      <c r="AV20" s="87" t="e">
        <f>AT20*AG20/1000</f>
        <v>#REF!</v>
      </c>
      <c r="AW20" s="86" t="e">
        <f t="shared" si="1"/>
        <v>#REF!</v>
      </c>
      <c r="AX20" s="92" t="e">
        <f t="shared" si="2"/>
        <v>#REF!</v>
      </c>
    </row>
    <row r="21" spans="1:50" ht="13.5" thickBot="1">
      <c r="A21" s="47" t="s">
        <v>54</v>
      </c>
      <c r="B21" s="48">
        <v>1101</v>
      </c>
      <c r="C21" s="48">
        <v>1</v>
      </c>
      <c r="D21" s="49" t="s">
        <v>4</v>
      </c>
      <c r="E21" s="50">
        <v>22.56</v>
      </c>
      <c r="F21" s="50">
        <v>0</v>
      </c>
      <c r="G21" s="51">
        <v>94.74</v>
      </c>
      <c r="K21" s="9"/>
      <c r="L21" s="11"/>
      <c r="M21" s="11"/>
      <c r="N21" s="11"/>
      <c r="AK21" s="82" t="e">
        <f>SUM(AK10:AK20)</f>
        <v>#REF!</v>
      </c>
      <c r="AL21" s="83" t="e">
        <f>SUM(AL10:AL20)</f>
        <v>#REF!</v>
      </c>
      <c r="AM21" s="82" t="e">
        <f t="shared" ref="AM21" si="6">SUM(AM10:AM20)</f>
        <v>#REF!</v>
      </c>
      <c r="AN21" s="83" t="e">
        <f t="shared" ref="AN21" si="7">SUM(AN10:AN20)</f>
        <v>#REF!</v>
      </c>
      <c r="AO21" s="82" t="e">
        <f t="shared" ref="AO21" si="8">SUM(AO10:AO20)</f>
        <v>#REF!</v>
      </c>
      <c r="AP21" s="83" t="e">
        <f t="shared" ref="AP21" si="9">SUM(AP10:AP20)</f>
        <v>#REF!</v>
      </c>
      <c r="AQ21" s="82" t="e">
        <f t="shared" ref="AQ21" si="10">SUM(AQ10:AQ20)</f>
        <v>#REF!</v>
      </c>
      <c r="AR21" s="83" t="e">
        <f t="shared" ref="AR21" si="11">SUM(AR10:AR20)</f>
        <v>#REF!</v>
      </c>
      <c r="AS21" s="88" t="e">
        <f t="shared" ref="AS21" si="12">SUM(AS10:AS20)</f>
        <v>#REF!</v>
      </c>
      <c r="AT21" s="93" t="e">
        <f t="shared" ref="AT21" si="13">SUM(AT10:AT20)</f>
        <v>#REF!</v>
      </c>
      <c r="AU21" s="88" t="e">
        <f t="shared" ref="AU21" si="14">SUM(AU10:AU20)</f>
        <v>#REF!</v>
      </c>
      <c r="AV21" s="93" t="e">
        <f t="shared" ref="AV21" si="15">SUM(AV10:AV20)</f>
        <v>#REF!</v>
      </c>
      <c r="AW21" s="88" t="e">
        <f>SUM(AW10:AW20)+AW23+AW24+AW25</f>
        <v>#REF!</v>
      </c>
      <c r="AX21" s="93" t="e">
        <f>SUM(AX10:AX20)+AX23+AX24+AX25</f>
        <v>#REF!</v>
      </c>
    </row>
    <row r="22" spans="1:50" ht="13.5" thickBot="1">
      <c r="A22" s="52" t="s">
        <v>54</v>
      </c>
      <c r="B22" s="53">
        <v>1102</v>
      </c>
      <c r="C22" s="53">
        <v>2</v>
      </c>
      <c r="D22" s="54" t="s">
        <v>3</v>
      </c>
      <c r="E22" s="55">
        <v>8.2899999999999991</v>
      </c>
      <c r="F22" s="55">
        <v>0</v>
      </c>
      <c r="G22" s="56">
        <v>109.91</v>
      </c>
      <c r="I22" s="181" t="s">
        <v>83</v>
      </c>
      <c r="J22" s="18" t="s">
        <v>27</v>
      </c>
      <c r="K22" s="11"/>
      <c r="L22" s="11"/>
      <c r="M22" s="11"/>
      <c r="N22" s="11"/>
      <c r="AI22" s="76"/>
      <c r="AJ22" s="76"/>
      <c r="AK22" s="76"/>
    </row>
    <row r="23" spans="1:50" ht="15">
      <c r="A23" s="47" t="s">
        <v>55</v>
      </c>
      <c r="B23" s="48">
        <v>1201</v>
      </c>
      <c r="C23" s="48">
        <v>1</v>
      </c>
      <c r="D23" s="49" t="s">
        <v>4</v>
      </c>
      <c r="E23" s="50">
        <v>26.01</v>
      </c>
      <c r="F23" s="50">
        <v>0</v>
      </c>
      <c r="G23" s="51">
        <v>94.04</v>
      </c>
      <c r="I23" s="182"/>
      <c r="J23" s="18" t="s">
        <v>75</v>
      </c>
      <c r="W23" s="4"/>
      <c r="X23" s="4" t="s">
        <v>65</v>
      </c>
      <c r="AT23" s="7" t="s">
        <v>119</v>
      </c>
      <c r="AW23" s="7" t="e">
        <f>IF(AND(AK6=W11,AM6=W11),AK5*M4*1000,0)</f>
        <v>#REF!</v>
      </c>
      <c r="AX23" s="7" t="e">
        <f>IF(AND(AK6=W11,AM6=W11),AM5*M4*1000,0)</f>
        <v>#REF!</v>
      </c>
    </row>
    <row r="24" spans="1:50" ht="13.5" thickBot="1">
      <c r="A24" s="52" t="s">
        <v>55</v>
      </c>
      <c r="B24" s="53">
        <v>1202</v>
      </c>
      <c r="C24" s="53">
        <v>2</v>
      </c>
      <c r="D24" s="54" t="s">
        <v>3</v>
      </c>
      <c r="E24" s="55">
        <v>8.0500000000000007</v>
      </c>
      <c r="F24" s="55">
        <v>0</v>
      </c>
      <c r="G24" s="56">
        <v>111.16</v>
      </c>
      <c r="I24" s="183"/>
      <c r="J24" s="18" t="s">
        <v>23</v>
      </c>
      <c r="W24" s="4" t="s">
        <v>69</v>
      </c>
      <c r="X24" s="3" t="s">
        <v>64</v>
      </c>
      <c r="AT24" s="7" t="s">
        <v>120</v>
      </c>
      <c r="AW24" s="7" t="e">
        <f>IF(AND(AK6=W10,AM6=W10),AK5*M5*1000,0)</f>
        <v>#REF!</v>
      </c>
      <c r="AX24" s="7" t="e">
        <f>IF(AND(AK6=W10,AM6=W10),AM5*M5*1000,0)</f>
        <v>#REF!</v>
      </c>
    </row>
    <row r="25" spans="1:50">
      <c r="A25" s="47" t="s">
        <v>56</v>
      </c>
      <c r="B25" s="48">
        <v>1301</v>
      </c>
      <c r="C25" s="48">
        <v>1</v>
      </c>
      <c r="D25" s="49" t="s">
        <v>4</v>
      </c>
      <c r="E25" s="57">
        <v>26.01</v>
      </c>
      <c r="F25" s="57">
        <v>0</v>
      </c>
      <c r="G25" s="58">
        <v>94.04</v>
      </c>
      <c r="I25" s="9"/>
      <c r="J25" s="9"/>
      <c r="W25" s="4"/>
      <c r="X25" s="3" t="s">
        <v>67</v>
      </c>
      <c r="AT25" s="7" t="s">
        <v>122</v>
      </c>
      <c r="AW25" s="7" t="e">
        <f>IF(AND(AK6=W12,AM6=W12),AK5*M5*1000,0)</f>
        <v>#REF!</v>
      </c>
      <c r="AX25" s="7" t="e">
        <f>IF(AND(AK6=W12,AM6=W12),AM5*M5*1000,0)</f>
        <v>#REF!</v>
      </c>
    </row>
    <row r="26" spans="1:50" ht="13.5" thickBot="1">
      <c r="A26" s="52" t="s">
        <v>56</v>
      </c>
      <c r="B26" s="53">
        <v>1302</v>
      </c>
      <c r="C26" s="53">
        <v>2</v>
      </c>
      <c r="D26" s="54" t="s">
        <v>3</v>
      </c>
      <c r="E26" s="59">
        <v>8.0500000000000007</v>
      </c>
      <c r="F26" s="59">
        <v>0</v>
      </c>
      <c r="G26" s="60">
        <v>111.17</v>
      </c>
      <c r="I26" s="9"/>
      <c r="J26" s="9"/>
      <c r="W26" s="4" t="s">
        <v>70</v>
      </c>
      <c r="X26" s="4" t="s">
        <v>71</v>
      </c>
    </row>
    <row r="27" spans="1:50">
      <c r="A27" s="47" t="s">
        <v>57</v>
      </c>
      <c r="B27" s="61">
        <v>1401</v>
      </c>
      <c r="C27" s="61">
        <v>1</v>
      </c>
      <c r="D27" s="62" t="s">
        <v>29</v>
      </c>
      <c r="E27" s="50">
        <v>20.7</v>
      </c>
      <c r="F27" s="50">
        <v>0</v>
      </c>
      <c r="G27" s="51">
        <v>97.5</v>
      </c>
      <c r="J27" s="9"/>
      <c r="W27" s="4"/>
      <c r="X27" s="4" t="s">
        <v>66</v>
      </c>
    </row>
    <row r="28" spans="1:50">
      <c r="A28" s="63" t="s">
        <v>57</v>
      </c>
      <c r="B28" s="26">
        <v>1402</v>
      </c>
      <c r="C28" s="26">
        <v>2</v>
      </c>
      <c r="D28" s="24" t="s">
        <v>28</v>
      </c>
      <c r="E28" s="21">
        <v>20.7</v>
      </c>
      <c r="F28" s="21">
        <v>0</v>
      </c>
      <c r="G28" s="64">
        <v>97.5</v>
      </c>
      <c r="I28" s="9"/>
      <c r="J28" s="9"/>
      <c r="W28" s="4"/>
      <c r="X28" s="71" t="s">
        <v>68</v>
      </c>
    </row>
    <row r="29" spans="1:50">
      <c r="A29" s="63" t="s">
        <v>57</v>
      </c>
      <c r="B29" s="26">
        <v>1403</v>
      </c>
      <c r="C29" s="26">
        <v>3</v>
      </c>
      <c r="D29" s="24" t="s">
        <v>26</v>
      </c>
      <c r="E29" s="21">
        <v>42.3</v>
      </c>
      <c r="F29" s="21">
        <v>0</v>
      </c>
      <c r="G29" s="64">
        <v>73.3</v>
      </c>
      <c r="W29" s="4"/>
      <c r="X29" s="4" t="s">
        <v>72</v>
      </c>
    </row>
    <row r="30" spans="1:50">
      <c r="A30" s="63" t="s">
        <v>57</v>
      </c>
      <c r="B30" s="26">
        <v>1404</v>
      </c>
      <c r="C30" s="26">
        <v>4</v>
      </c>
      <c r="D30" s="24" t="s">
        <v>25</v>
      </c>
      <c r="E30" s="21">
        <v>48</v>
      </c>
      <c r="F30" s="21">
        <v>0</v>
      </c>
      <c r="G30" s="64">
        <v>56.1</v>
      </c>
    </row>
    <row r="31" spans="1:50">
      <c r="A31" s="63" t="s">
        <v>57</v>
      </c>
      <c r="B31" s="26">
        <v>1405</v>
      </c>
      <c r="C31" s="26">
        <v>5</v>
      </c>
      <c r="D31" s="24" t="s">
        <v>24</v>
      </c>
      <c r="E31" s="21">
        <v>0</v>
      </c>
      <c r="F31" s="21">
        <v>36.299999999999997</v>
      </c>
      <c r="G31" s="64">
        <v>56.1</v>
      </c>
    </row>
    <row r="32" spans="1:50">
      <c r="A32" s="63" t="s">
        <v>57</v>
      </c>
      <c r="B32" s="26">
        <v>1406</v>
      </c>
      <c r="C32" s="26">
        <v>6</v>
      </c>
      <c r="D32" s="24" t="s">
        <v>22</v>
      </c>
      <c r="E32" s="21">
        <v>0</v>
      </c>
      <c r="F32" s="21">
        <v>24.65</v>
      </c>
      <c r="G32" s="64">
        <v>56.1</v>
      </c>
    </row>
    <row r="33" spans="1:15">
      <c r="A33" s="63" t="s">
        <v>57</v>
      </c>
      <c r="B33" s="26">
        <v>1407</v>
      </c>
      <c r="C33" s="26">
        <v>7</v>
      </c>
      <c r="D33" s="24" t="s">
        <v>21</v>
      </c>
      <c r="E33" s="21">
        <v>0</v>
      </c>
      <c r="F33" s="21">
        <v>16.8</v>
      </c>
      <c r="G33" s="64">
        <v>56.1</v>
      </c>
    </row>
    <row r="34" spans="1:15">
      <c r="A34" s="63" t="s">
        <v>57</v>
      </c>
      <c r="B34" s="26">
        <v>1408</v>
      </c>
      <c r="C34" s="26">
        <v>8</v>
      </c>
      <c r="D34" s="24" t="s">
        <v>42</v>
      </c>
      <c r="E34" s="21">
        <v>15.6</v>
      </c>
      <c r="F34" s="21">
        <v>0</v>
      </c>
      <c r="G34" s="64">
        <v>112</v>
      </c>
    </row>
    <row r="35" spans="1:15">
      <c r="A35" s="63" t="s">
        <v>57</v>
      </c>
      <c r="B35" s="26">
        <v>1409</v>
      </c>
      <c r="C35" s="26">
        <v>9</v>
      </c>
      <c r="D35" s="24" t="s">
        <v>20</v>
      </c>
      <c r="E35" s="21">
        <v>50.4</v>
      </c>
      <c r="F35" s="21">
        <v>0</v>
      </c>
      <c r="G35" s="64">
        <v>54.6</v>
      </c>
    </row>
    <row r="36" spans="1:15">
      <c r="A36" s="63" t="s">
        <v>57</v>
      </c>
      <c r="B36" s="26">
        <v>1410</v>
      </c>
      <c r="C36" s="26">
        <v>10</v>
      </c>
      <c r="D36" s="24" t="s">
        <v>19</v>
      </c>
      <c r="E36" s="21">
        <v>0</v>
      </c>
      <c r="F36" s="21">
        <v>0</v>
      </c>
      <c r="G36" s="64">
        <v>143</v>
      </c>
    </row>
    <row r="37" spans="1:15">
      <c r="A37" s="63" t="s">
        <v>57</v>
      </c>
      <c r="B37" s="26">
        <v>1411</v>
      </c>
      <c r="C37" s="26">
        <v>11</v>
      </c>
      <c r="D37" s="24" t="s">
        <v>41</v>
      </c>
      <c r="E37" s="21">
        <v>10</v>
      </c>
      <c r="F37" s="21">
        <v>0</v>
      </c>
      <c r="G37" s="64">
        <v>91.7</v>
      </c>
    </row>
    <row r="38" spans="1:15">
      <c r="A38" s="63" t="s">
        <v>57</v>
      </c>
      <c r="B38" s="26">
        <v>1412</v>
      </c>
      <c r="C38" s="26">
        <v>12</v>
      </c>
      <c r="D38" s="24" t="s">
        <v>18</v>
      </c>
      <c r="E38" s="21">
        <v>11.6</v>
      </c>
      <c r="F38" s="21">
        <v>0</v>
      </c>
      <c r="G38" s="64">
        <v>100</v>
      </c>
    </row>
    <row r="39" spans="1:15">
      <c r="A39" s="63" t="s">
        <v>57</v>
      </c>
      <c r="B39" s="26">
        <v>1413</v>
      </c>
      <c r="C39" s="26">
        <v>13</v>
      </c>
      <c r="D39" s="24" t="s">
        <v>17</v>
      </c>
      <c r="E39" s="21">
        <v>40.200000000000003</v>
      </c>
      <c r="F39" s="21">
        <v>0</v>
      </c>
      <c r="G39" s="64">
        <v>73.3</v>
      </c>
    </row>
    <row r="40" spans="1:15" ht="14.25" customHeight="1">
      <c r="A40" s="63" t="s">
        <v>57</v>
      </c>
      <c r="B40" s="26">
        <v>1414</v>
      </c>
      <c r="C40" s="26">
        <v>14</v>
      </c>
      <c r="D40" s="24" t="s">
        <v>16</v>
      </c>
      <c r="E40" s="21">
        <v>32.5</v>
      </c>
      <c r="F40" s="21">
        <v>0</v>
      </c>
      <c r="G40" s="64">
        <v>97.5</v>
      </c>
    </row>
    <row r="41" spans="1:15" ht="14.25" customHeight="1">
      <c r="A41" s="63" t="s">
        <v>57</v>
      </c>
      <c r="B41" s="26">
        <v>1415</v>
      </c>
      <c r="C41" s="26">
        <v>15</v>
      </c>
      <c r="D41" s="24" t="s">
        <v>15</v>
      </c>
      <c r="E41" s="21">
        <v>28.2</v>
      </c>
      <c r="F41" s="21">
        <v>0</v>
      </c>
      <c r="G41" s="64">
        <v>107</v>
      </c>
    </row>
    <row r="42" spans="1:15">
      <c r="A42" s="63" t="s">
        <v>57</v>
      </c>
      <c r="B42" s="26">
        <v>1416</v>
      </c>
      <c r="C42" s="26">
        <v>16</v>
      </c>
      <c r="D42" s="24" t="s">
        <v>14</v>
      </c>
      <c r="E42" s="21">
        <v>47.3</v>
      </c>
      <c r="F42" s="21">
        <v>0</v>
      </c>
      <c r="G42" s="64">
        <v>63.1</v>
      </c>
    </row>
    <row r="43" spans="1:15">
      <c r="A43" s="63" t="s">
        <v>57</v>
      </c>
      <c r="B43" s="26">
        <v>1417</v>
      </c>
      <c r="C43" s="26">
        <v>17</v>
      </c>
      <c r="D43" s="24" t="s">
        <v>13</v>
      </c>
      <c r="E43" s="21">
        <v>44.3</v>
      </c>
      <c r="F43" s="21">
        <v>0</v>
      </c>
      <c r="G43" s="64">
        <v>69.3</v>
      </c>
      <c r="O43" s="10"/>
    </row>
    <row r="44" spans="1:15">
      <c r="A44" s="63" t="s">
        <v>57</v>
      </c>
      <c r="B44" s="26">
        <v>1418</v>
      </c>
      <c r="C44" s="26">
        <v>18</v>
      </c>
      <c r="D44" s="24" t="s">
        <v>12</v>
      </c>
      <c r="E44" s="21">
        <v>44.3</v>
      </c>
      <c r="F44" s="21">
        <v>0</v>
      </c>
      <c r="G44" s="64">
        <v>70</v>
      </c>
      <c r="O44" s="10"/>
    </row>
    <row r="45" spans="1:15">
      <c r="A45" s="63" t="s">
        <v>57</v>
      </c>
      <c r="B45" s="26">
        <v>1419</v>
      </c>
      <c r="C45" s="26">
        <v>19</v>
      </c>
      <c r="D45" s="24" t="s">
        <v>11</v>
      </c>
      <c r="E45" s="21">
        <v>44.3</v>
      </c>
      <c r="F45" s="21">
        <v>0</v>
      </c>
      <c r="G45" s="64">
        <v>71.5</v>
      </c>
      <c r="O45" s="10"/>
    </row>
    <row r="46" spans="1:15">
      <c r="A46" s="63" t="s">
        <v>57</v>
      </c>
      <c r="B46" s="26">
        <v>1420</v>
      </c>
      <c r="C46" s="26">
        <v>20</v>
      </c>
      <c r="D46" s="24" t="s">
        <v>10</v>
      </c>
      <c r="E46" s="21">
        <v>43</v>
      </c>
      <c r="F46" s="21">
        <v>0</v>
      </c>
      <c r="G46" s="64">
        <v>74.099999999999994</v>
      </c>
      <c r="O46" s="10"/>
    </row>
    <row r="47" spans="1:15">
      <c r="A47" s="63" t="s">
        <v>57</v>
      </c>
      <c r="B47" s="26">
        <v>1421</v>
      </c>
      <c r="C47" s="26">
        <v>21</v>
      </c>
      <c r="D47" s="24" t="s">
        <v>9</v>
      </c>
      <c r="E47" s="21">
        <v>40.4</v>
      </c>
      <c r="F47" s="21">
        <v>0</v>
      </c>
      <c r="G47" s="64">
        <v>77.400000000000006</v>
      </c>
      <c r="O47" s="10"/>
    </row>
    <row r="48" spans="1:15">
      <c r="A48" s="63" t="s">
        <v>57</v>
      </c>
      <c r="B48" s="26">
        <v>1422</v>
      </c>
      <c r="C48" s="26">
        <v>22</v>
      </c>
      <c r="D48" s="24" t="s">
        <v>8</v>
      </c>
      <c r="E48" s="21">
        <v>44.8</v>
      </c>
      <c r="F48" s="21">
        <v>0</v>
      </c>
      <c r="G48" s="64">
        <v>73.3</v>
      </c>
      <c r="O48" s="10"/>
    </row>
    <row r="49" spans="1:15">
      <c r="A49" s="63" t="s">
        <v>57</v>
      </c>
      <c r="B49" s="26">
        <v>1423</v>
      </c>
      <c r="C49" s="26">
        <v>23</v>
      </c>
      <c r="D49" s="24" t="s">
        <v>7</v>
      </c>
      <c r="E49" s="21">
        <v>49.5</v>
      </c>
      <c r="F49" s="21">
        <v>0</v>
      </c>
      <c r="G49" s="64">
        <v>57.6</v>
      </c>
      <c r="O49" s="10"/>
    </row>
    <row r="50" spans="1:15">
      <c r="A50" s="63" t="s">
        <v>57</v>
      </c>
      <c r="B50" s="26">
        <v>1424</v>
      </c>
      <c r="C50" s="26">
        <v>24</v>
      </c>
      <c r="D50" s="24" t="s">
        <v>6</v>
      </c>
      <c r="E50" s="21">
        <v>38.700000000000003</v>
      </c>
      <c r="F50" s="21">
        <v>16.77</v>
      </c>
      <c r="G50" s="64">
        <v>44.4</v>
      </c>
      <c r="O50" s="10"/>
    </row>
    <row r="51" spans="1:15" ht="13.5" thickBot="1">
      <c r="A51" s="52" t="s">
        <v>57</v>
      </c>
      <c r="B51" s="65">
        <v>1425</v>
      </c>
      <c r="C51" s="65">
        <v>25</v>
      </c>
      <c r="D51" s="66" t="s">
        <v>5</v>
      </c>
      <c r="E51" s="55">
        <v>2.4700000000000002</v>
      </c>
      <c r="F51" s="55">
        <v>3.36</v>
      </c>
      <c r="G51" s="56">
        <v>260</v>
      </c>
      <c r="O51" s="10"/>
    </row>
    <row r="52" spans="1:15">
      <c r="A52" s="47" t="s">
        <v>58</v>
      </c>
      <c r="B52" s="67">
        <v>1501</v>
      </c>
      <c r="C52" s="67">
        <v>1</v>
      </c>
      <c r="D52" s="68" t="s">
        <v>4</v>
      </c>
      <c r="E52" s="50">
        <v>22.67</v>
      </c>
      <c r="F52" s="50">
        <v>0</v>
      </c>
      <c r="G52" s="51">
        <v>94.72</v>
      </c>
      <c r="O52" s="10"/>
    </row>
    <row r="53" spans="1:15" ht="13.5" thickBot="1">
      <c r="A53" s="52" t="s">
        <v>58</v>
      </c>
      <c r="B53" s="69">
        <v>1502</v>
      </c>
      <c r="C53" s="69">
        <v>2</v>
      </c>
      <c r="D53" s="70" t="s">
        <v>3</v>
      </c>
      <c r="E53" s="55">
        <v>8.1300000000000008</v>
      </c>
      <c r="F53" s="55">
        <v>0</v>
      </c>
      <c r="G53" s="56">
        <v>104.12</v>
      </c>
      <c r="O53" s="10"/>
    </row>
    <row r="54" spans="1:15">
      <c r="O54" s="10"/>
    </row>
    <row r="55" spans="1:15">
      <c r="O55" s="10"/>
    </row>
    <row r="56" spans="1:15">
      <c r="A56" s="7"/>
      <c r="O56" s="10"/>
    </row>
    <row r="57" spans="1:15">
      <c r="A57" s="7"/>
      <c r="O57" s="10"/>
    </row>
    <row r="58" spans="1:15">
      <c r="A58" s="7"/>
      <c r="O58" s="10"/>
    </row>
    <row r="59" spans="1:15">
      <c r="A59" s="7"/>
      <c r="O59" s="10"/>
    </row>
    <row r="60" spans="1:15">
      <c r="A60" s="7"/>
      <c r="O60" s="10"/>
    </row>
    <row r="61" spans="1:15">
      <c r="A61" s="7"/>
      <c r="O61" s="10"/>
    </row>
    <row r="62" spans="1:15">
      <c r="A62" s="7"/>
      <c r="O62" s="10"/>
    </row>
    <row r="63" spans="1:15">
      <c r="A63" s="7"/>
      <c r="O63" s="10"/>
    </row>
    <row r="64" spans="1:15">
      <c r="A64" s="7"/>
      <c r="O64" s="10"/>
    </row>
    <row r="65" spans="1:15">
      <c r="A65" s="7"/>
      <c r="O65" s="10"/>
    </row>
    <row r="66" spans="1:15">
      <c r="O66" s="10"/>
    </row>
  </sheetData>
  <sheetProtection algorithmName="SHA-512" hashValue="3nHX4CTUJAuJuNTTk+tWIcZlOnTP18l9gufZjvUucHm2VAoRVcNLv+H7wHDpU3b39q5K0fpycK0cvKXo00N1og==" saltValue="wfIjJXKkLMSTK78SgtveHw==" spinCount="100000" sheet="1" objects="1" scenarios="1" selectLockedCells="1"/>
  <mergeCells count="4">
    <mergeCell ref="I22:I24"/>
    <mergeCell ref="AG8:AJ8"/>
    <mergeCell ref="J5:L5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ERE</vt:lpstr>
      <vt:lpstr>dane</vt:lpstr>
      <vt:lpstr>ERE!Obszar_wydruku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Chrzanowska, Justyna</dc:creator>
  <cp:lastModifiedBy>Chrzanowska, Justyna</cp:lastModifiedBy>
  <cp:lastPrinted>2017-03-10T10:14:50Z</cp:lastPrinted>
  <dcterms:created xsi:type="dcterms:W3CDTF">2014-02-17T14:09:35Z</dcterms:created>
  <dcterms:modified xsi:type="dcterms:W3CDTF">2017-03-10T10:33:38Z</dcterms:modified>
</cp:coreProperties>
</file>