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AlgorithmName="SHA-512" workbookHashValue="ZhK3ZkH6vj/JBn6Is+6RABJbHk2VB4itm5aJfdgaTo3LvUEMjuqRDj5O4IdFI4O+kurILlVlX9IdCZb/pCVSgQ==" workbookSaltValue="te3fytvDlt4VjCDtT35hnA==" workbookSpinCount="100000" lockStructure="1"/>
  <bookViews>
    <workbookView xWindow="-105" yWindow="-105" windowWidth="19425" windowHeight="11025"/>
  </bookViews>
  <sheets>
    <sheet name="Instrukcja" sheetId="6" r:id="rId1"/>
    <sheet name="Wydruk" sheetId="5" state="hidden" r:id="rId2"/>
    <sheet name="Podsumowanie" sheetId="2" state="hidden" r:id="rId3"/>
    <sheet name="Efekt OA-I" sheetId="7" r:id="rId4"/>
    <sheet name="Efekt OA-II" sheetId="8" r:id="rId5"/>
    <sheet name="Efekt OA-III" sheetId="9" r:id="rId6"/>
    <sheet name="KOBIZE" sheetId="11" state="hidden" r:id="rId7"/>
    <sheet name="Efekt OA-IV" sheetId="10" r:id="rId8"/>
    <sheet name="Arkusz1" sheetId="12" r:id="rId9"/>
  </sheets>
  <externalReferences>
    <externalReference r:id="rId10"/>
    <externalReference r:id="rId11"/>
  </externalReferences>
  <definedNames>
    <definedName name="_xlnm.Print_Area" localSheetId="3">'Efekt OA-I'!$A$1:$F$61</definedName>
    <definedName name="_xlnm.Print_Area" localSheetId="4">'Efekt OA-II'!$A$1:$F$90</definedName>
    <definedName name="_xlnm.Print_Area" localSheetId="5">'Efekt OA-III'!$A$1:$O$85</definedName>
    <definedName name="_xlnm.Print_Area" localSheetId="7">'Efekt OA-IV'!$A$1:$T$69</definedName>
    <definedName name="_xlnm.Print_Area" localSheetId="2">Podsumowanie!$B$5:$L$39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54" i="8" l="1"/>
  <c r="H280" i="8" s="1"/>
  <c r="H266" i="8" l="1"/>
  <c r="H277" i="8"/>
  <c r="H261" i="8"/>
  <c r="H271" i="8"/>
  <c r="H257" i="8"/>
  <c r="H262" i="8"/>
  <c r="H267" i="8"/>
  <c r="H273" i="8"/>
  <c r="H278" i="8"/>
  <c r="H258" i="8"/>
  <c r="H263" i="8"/>
  <c r="H269" i="8"/>
  <c r="H274" i="8"/>
  <c r="H279" i="8"/>
  <c r="H259" i="8"/>
  <c r="H265" i="8"/>
  <c r="H270" i="8"/>
  <c r="H275" i="8"/>
  <c r="H256" i="8"/>
  <c r="H260" i="8"/>
  <c r="H264" i="8"/>
  <c r="H268" i="8"/>
  <c r="H272" i="8"/>
  <c r="H276" i="8"/>
  <c r="B252" i="8" l="1"/>
  <c r="B264" i="8" l="1"/>
  <c r="B260" i="8"/>
  <c r="B256" i="8"/>
  <c r="B263" i="8"/>
  <c r="B259" i="8"/>
  <c r="B255" i="8"/>
  <c r="B266" i="8"/>
  <c r="B262" i="8"/>
  <c r="B258" i="8"/>
  <c r="B254" i="8"/>
  <c r="B265" i="8"/>
  <c r="B261" i="8"/>
  <c r="B257" i="8"/>
  <c r="B253" i="8"/>
  <c r="J124" i="10"/>
  <c r="J147" i="10" s="1"/>
  <c r="H124" i="10"/>
  <c r="H149" i="10" s="1"/>
  <c r="H131" i="9"/>
  <c r="D136" i="10"/>
  <c r="B136" i="10"/>
  <c r="D135" i="10"/>
  <c r="B135" i="10"/>
  <c r="D134" i="10"/>
  <c r="B134" i="10"/>
  <c r="D133" i="10"/>
  <c r="B133" i="10"/>
  <c r="D132" i="10"/>
  <c r="B132" i="10"/>
  <c r="D131" i="10"/>
  <c r="B131" i="10"/>
  <c r="D130" i="10"/>
  <c r="B130" i="10"/>
  <c r="D129" i="10"/>
  <c r="B129" i="10"/>
  <c r="D128" i="10"/>
  <c r="B128" i="10"/>
  <c r="D127" i="10"/>
  <c r="B127" i="10"/>
  <c r="D126" i="10"/>
  <c r="B126" i="10"/>
  <c r="D125" i="10"/>
  <c r="B125" i="10"/>
  <c r="D124" i="10"/>
  <c r="B124" i="10"/>
  <c r="J139" i="10" l="1"/>
  <c r="J141" i="10"/>
  <c r="J140" i="10"/>
  <c r="J142" i="10"/>
  <c r="H128" i="10"/>
  <c r="H127" i="10"/>
  <c r="J128" i="10"/>
  <c r="J131" i="10"/>
  <c r="J135" i="10"/>
  <c r="J145" i="10"/>
  <c r="J149" i="10"/>
  <c r="J126" i="10"/>
  <c r="J125" i="10"/>
  <c r="J133" i="10"/>
  <c r="J137" i="10"/>
  <c r="J143" i="10"/>
  <c r="J127" i="10"/>
  <c r="J129" i="10"/>
  <c r="J130" i="10"/>
  <c r="J132" i="10"/>
  <c r="J134" i="10"/>
  <c r="J136" i="10"/>
  <c r="J138" i="10"/>
  <c r="J144" i="10"/>
  <c r="J146" i="10"/>
  <c r="J148" i="10"/>
  <c r="J150" i="10"/>
  <c r="H140" i="10"/>
  <c r="H139" i="10"/>
  <c r="H141" i="10"/>
  <c r="H125" i="10"/>
  <c r="H130" i="10"/>
  <c r="H132" i="10"/>
  <c r="H134" i="10"/>
  <c r="H136" i="10"/>
  <c r="H138" i="10"/>
  <c r="H142" i="10"/>
  <c r="H144" i="10"/>
  <c r="H146" i="10"/>
  <c r="H148" i="10"/>
  <c r="H150" i="10"/>
  <c r="H129" i="10"/>
  <c r="H126" i="10"/>
  <c r="H131" i="10"/>
  <c r="H133" i="10"/>
  <c r="H135" i="10"/>
  <c r="H137" i="10"/>
  <c r="H143" i="10"/>
  <c r="H145" i="10"/>
  <c r="H147" i="10"/>
  <c r="H225" i="7" l="1"/>
  <c r="J130" i="9"/>
  <c r="J156" i="9" s="1"/>
  <c r="H130" i="9"/>
  <c r="H134" i="9" s="1"/>
  <c r="B130" i="9"/>
  <c r="D130" i="9"/>
  <c r="B131" i="9"/>
  <c r="D131" i="9"/>
  <c r="J131" i="9"/>
  <c r="B132" i="9"/>
  <c r="D132" i="9"/>
  <c r="B133" i="9"/>
  <c r="D133" i="9"/>
  <c r="B134" i="9"/>
  <c r="D134" i="9"/>
  <c r="B135" i="9"/>
  <c r="D135" i="9"/>
  <c r="B136" i="9"/>
  <c r="D136" i="9"/>
  <c r="B137" i="9"/>
  <c r="D137" i="9"/>
  <c r="B138" i="9"/>
  <c r="D138" i="9"/>
  <c r="B139" i="9"/>
  <c r="D139" i="9"/>
  <c r="B140" i="9"/>
  <c r="D140" i="9"/>
  <c r="B141" i="9"/>
  <c r="D141" i="9"/>
  <c r="B142" i="9"/>
  <c r="D142" i="9"/>
  <c r="J255" i="8"/>
  <c r="H255" i="8"/>
  <c r="J254" i="8"/>
  <c r="D252" i="8"/>
  <c r="H224" i="7"/>
  <c r="J224" i="7"/>
  <c r="J249" i="7" s="1"/>
  <c r="B222" i="7"/>
  <c r="B224" i="7" s="1"/>
  <c r="D222" i="7"/>
  <c r="D224" i="7" s="1"/>
  <c r="B223" i="7" l="1"/>
  <c r="J277" i="8"/>
  <c r="J273" i="8"/>
  <c r="J269" i="8"/>
  <c r="J265" i="8"/>
  <c r="J261" i="8"/>
  <c r="J257" i="8"/>
  <c r="J280" i="8"/>
  <c r="J276" i="8"/>
  <c r="J272" i="8"/>
  <c r="J268" i="8"/>
  <c r="J264" i="8"/>
  <c r="J260" i="8"/>
  <c r="J256" i="8"/>
  <c r="J279" i="8"/>
  <c r="J275" i="8"/>
  <c r="J271" i="8"/>
  <c r="J267" i="8"/>
  <c r="J263" i="8"/>
  <c r="J259" i="8"/>
  <c r="J278" i="8"/>
  <c r="J274" i="8"/>
  <c r="J270" i="8"/>
  <c r="J266" i="8"/>
  <c r="J262" i="8"/>
  <c r="J258" i="8"/>
  <c r="D265" i="8"/>
  <c r="D261" i="8"/>
  <c r="D257" i="8"/>
  <c r="D253" i="8"/>
  <c r="D264" i="8"/>
  <c r="D260" i="8"/>
  <c r="D256" i="8"/>
  <c r="D263" i="8"/>
  <c r="D259" i="8"/>
  <c r="D255" i="8"/>
  <c r="D266" i="8"/>
  <c r="D262" i="8"/>
  <c r="D258" i="8"/>
  <c r="D254" i="8"/>
  <c r="H135" i="9"/>
  <c r="H136" i="9"/>
  <c r="H138" i="9"/>
  <c r="H140" i="9"/>
  <c r="H142" i="9"/>
  <c r="H144" i="9"/>
  <c r="H146" i="9"/>
  <c r="H148" i="9"/>
  <c r="H150" i="9"/>
  <c r="H152" i="9"/>
  <c r="H154" i="9"/>
  <c r="H156" i="9"/>
  <c r="H133" i="9"/>
  <c r="H137" i="9"/>
  <c r="H139" i="9"/>
  <c r="H141" i="9"/>
  <c r="H143" i="9"/>
  <c r="H145" i="9"/>
  <c r="H147" i="9"/>
  <c r="H149" i="9"/>
  <c r="H151" i="9"/>
  <c r="H153" i="9"/>
  <c r="H155" i="9"/>
  <c r="H132" i="9"/>
  <c r="J134" i="9"/>
  <c r="J137" i="9"/>
  <c r="J142" i="9"/>
  <c r="J135" i="9"/>
  <c r="J132" i="9"/>
  <c r="J140" i="9"/>
  <c r="J144" i="9"/>
  <c r="J139" i="9"/>
  <c r="J133" i="9"/>
  <c r="J136" i="9"/>
  <c r="J138" i="9"/>
  <c r="J141" i="9"/>
  <c r="J143" i="9"/>
  <c r="J145" i="9"/>
  <c r="J147" i="9"/>
  <c r="J149" i="9"/>
  <c r="J151" i="9"/>
  <c r="J153" i="9"/>
  <c r="J155" i="9"/>
  <c r="J146" i="9"/>
  <c r="J148" i="9"/>
  <c r="J150" i="9"/>
  <c r="J152" i="9"/>
  <c r="J154" i="9"/>
  <c r="J226" i="7"/>
  <c r="H228" i="7"/>
  <c r="H230" i="7"/>
  <c r="H232" i="7"/>
  <c r="H234" i="7"/>
  <c r="H236" i="7"/>
  <c r="H238" i="7"/>
  <c r="H240" i="7"/>
  <c r="H242" i="7"/>
  <c r="H244" i="7"/>
  <c r="H246" i="7"/>
  <c r="H248" i="7"/>
  <c r="H250" i="7"/>
  <c r="H226" i="7"/>
  <c r="H227" i="7"/>
  <c r="H229" i="7"/>
  <c r="H231" i="7"/>
  <c r="H233" i="7"/>
  <c r="H235" i="7"/>
  <c r="H237" i="7"/>
  <c r="H239" i="7"/>
  <c r="H241" i="7"/>
  <c r="H243" i="7"/>
  <c r="H245" i="7"/>
  <c r="H247" i="7"/>
  <c r="H249" i="7"/>
  <c r="J227" i="7"/>
  <c r="J229" i="7"/>
  <c r="J230" i="7"/>
  <c r="J232" i="7"/>
  <c r="J234" i="7"/>
  <c r="J236" i="7"/>
  <c r="J238" i="7"/>
  <c r="J240" i="7"/>
  <c r="J242" i="7"/>
  <c r="J244" i="7"/>
  <c r="J246" i="7"/>
  <c r="J248" i="7"/>
  <c r="J250" i="7"/>
  <c r="J228" i="7"/>
  <c r="J225" i="7"/>
  <c r="J231" i="7"/>
  <c r="J233" i="7"/>
  <c r="J235" i="7"/>
  <c r="J237" i="7"/>
  <c r="J239" i="7"/>
  <c r="J241" i="7"/>
  <c r="J243" i="7"/>
  <c r="J245" i="7"/>
  <c r="J247" i="7"/>
  <c r="D223" i="7"/>
  <c r="M147" i="8"/>
  <c r="U136" i="8"/>
  <c r="O147" i="8"/>
  <c r="O117" i="7"/>
  <c r="U140" i="8"/>
  <c r="I203" i="7"/>
  <c r="T110" i="7"/>
  <c r="M27" i="10" l="1"/>
  <c r="C30" i="9" l="1"/>
  <c r="C27" i="9"/>
  <c r="B17" i="8" l="1"/>
  <c r="B14" i="8"/>
  <c r="M123" i="7" l="1"/>
  <c r="M120" i="7"/>
  <c r="M117" i="7"/>
  <c r="M124" i="7" l="1"/>
  <c r="U141" i="8" l="1"/>
  <c r="U137" i="8"/>
  <c r="T111" i="7"/>
  <c r="T107" i="7"/>
  <c r="T106" i="7"/>
  <c r="B78" i="9" l="1"/>
  <c r="O48" i="10" l="1"/>
  <c r="O49" i="10"/>
  <c r="I48" i="10"/>
  <c r="I54" i="10" s="1"/>
  <c r="I49" i="10"/>
  <c r="M41" i="10"/>
  <c r="M33" i="10"/>
  <c r="M34" i="10" s="1"/>
  <c r="I103" i="10"/>
  <c r="H103" i="10"/>
  <c r="F56" i="9"/>
  <c r="F61" i="9" s="1"/>
  <c r="L54" i="10" l="1"/>
  <c r="K56" i="9"/>
  <c r="I61" i="9" s="1"/>
  <c r="L61" i="9" s="1"/>
  <c r="N61" i="9" s="1"/>
  <c r="I109" i="9" l="1"/>
  <c r="H109" i="9"/>
  <c r="I233" i="8" l="1"/>
  <c r="H233" i="8"/>
  <c r="L302" i="8"/>
  <c r="L301" i="8"/>
  <c r="L300" i="8"/>
  <c r="L299" i="8"/>
  <c r="E299" i="8"/>
  <c r="L298" i="8"/>
  <c r="AS188" i="8"/>
  <c r="AR188" i="8"/>
  <c r="AQ188" i="8"/>
  <c r="AO188" i="8"/>
  <c r="AN188" i="8"/>
  <c r="AS187" i="8"/>
  <c r="AR187" i="8"/>
  <c r="AQ187" i="8"/>
  <c r="AO187" i="8"/>
  <c r="AN187" i="8"/>
  <c r="AS186" i="8"/>
  <c r="AR186" i="8"/>
  <c r="AQ186" i="8"/>
  <c r="AO186" i="8"/>
  <c r="AN186" i="8"/>
  <c r="O159" i="8"/>
  <c r="M159" i="8"/>
  <c r="O156" i="8"/>
  <c r="M156" i="8"/>
  <c r="O153" i="8"/>
  <c r="M153" i="8"/>
  <c r="O150" i="8"/>
  <c r="M150" i="8"/>
  <c r="J166" i="8"/>
  <c r="D50" i="8"/>
  <c r="C73" i="8" s="1"/>
  <c r="B86" i="8"/>
  <c r="F72" i="8"/>
  <c r="D72" i="8"/>
  <c r="D73" i="8" l="1"/>
  <c r="C72" i="8"/>
  <c r="C75" i="8" s="1"/>
  <c r="F73" i="8"/>
  <c r="E72" i="8"/>
  <c r="E75" i="8" s="1"/>
  <c r="M154" i="8"/>
  <c r="U168" i="8" s="1"/>
  <c r="D166" i="8"/>
  <c r="E166" i="8"/>
  <c r="F50" i="8"/>
  <c r="E73" i="8" s="1"/>
  <c r="I166" i="8"/>
  <c r="O154" i="8"/>
  <c r="U167" i="8" s="1"/>
  <c r="V167" i="8"/>
  <c r="M160" i="8"/>
  <c r="O160" i="8"/>
  <c r="C74" i="8" l="1"/>
  <c r="C80" i="8" s="1"/>
  <c r="E74" i="8"/>
  <c r="R184" i="8"/>
  <c r="R183" i="8"/>
  <c r="R182" i="8"/>
  <c r="R185" i="8"/>
  <c r="E302" i="8"/>
  <c r="E300" i="8"/>
  <c r="E298" i="8"/>
  <c r="E301" i="8"/>
  <c r="R175" i="8"/>
  <c r="R174" i="8"/>
  <c r="R173" i="8"/>
  <c r="R176" i="8"/>
  <c r="D80" i="8" l="1"/>
  <c r="E80" i="8" s="1"/>
  <c r="F80" i="8" s="1"/>
  <c r="M162" i="8"/>
  <c r="M164" i="8" s="1"/>
  <c r="M186" i="8" s="1"/>
  <c r="C64" i="8" s="1"/>
  <c r="O162" i="8"/>
  <c r="O164" i="8" s="1"/>
  <c r="M185" i="8" l="1"/>
  <c r="M184" i="8"/>
  <c r="C63" i="8" s="1"/>
  <c r="M183" i="8"/>
  <c r="C62" i="8" s="1"/>
  <c r="F62" i="8" s="1"/>
  <c r="M187" i="8"/>
  <c r="C65" i="8" s="1"/>
  <c r="F65" i="8" s="1"/>
  <c r="O187" i="8"/>
  <c r="I187" i="8" s="1"/>
  <c r="O186" i="8"/>
  <c r="I186" i="8" s="1"/>
  <c r="O185" i="8"/>
  <c r="O184" i="8"/>
  <c r="I184" i="8" s="1"/>
  <c r="O183" i="8"/>
  <c r="I183" i="8" s="1"/>
  <c r="D62" i="8" l="1"/>
  <c r="E62" i="8" s="1"/>
  <c r="D63" i="8"/>
  <c r="E63" i="8" s="1"/>
  <c r="F63" i="8" s="1"/>
  <c r="D65" i="8"/>
  <c r="E65" i="8" s="1"/>
  <c r="D64" i="8"/>
  <c r="E64" i="8" s="1"/>
  <c r="F64" i="8" s="1"/>
  <c r="B232" i="7" l="1"/>
  <c r="B231" i="7"/>
  <c r="L275" i="7"/>
  <c r="L274" i="7"/>
  <c r="L273" i="7"/>
  <c r="L272" i="7"/>
  <c r="E272" i="7"/>
  <c r="L271" i="7"/>
  <c r="B236" i="7"/>
  <c r="B235" i="7"/>
  <c r="D234" i="7"/>
  <c r="B234" i="7"/>
  <c r="H203" i="7"/>
  <c r="AS158" i="7"/>
  <c r="AR158" i="7"/>
  <c r="AQ158" i="7"/>
  <c r="AO158" i="7"/>
  <c r="AN158" i="7"/>
  <c r="AS157" i="7"/>
  <c r="AR157" i="7"/>
  <c r="AQ157" i="7"/>
  <c r="AO157" i="7"/>
  <c r="AN157" i="7"/>
  <c r="AS156" i="7"/>
  <c r="AR156" i="7"/>
  <c r="AQ156" i="7"/>
  <c r="AO156" i="7"/>
  <c r="AN156" i="7"/>
  <c r="O129" i="7"/>
  <c r="M129" i="7"/>
  <c r="O126" i="7"/>
  <c r="M126" i="7"/>
  <c r="O123" i="7"/>
  <c r="O120" i="7"/>
  <c r="I136" i="7"/>
  <c r="B56" i="7"/>
  <c r="F42" i="7"/>
  <c r="D42" i="7"/>
  <c r="C42" i="7" s="1"/>
  <c r="D43" i="7" l="1"/>
  <c r="C45" i="7"/>
  <c r="F43" i="7"/>
  <c r="E42" i="7"/>
  <c r="E45" i="7" s="1"/>
  <c r="D136" i="7"/>
  <c r="M130" i="7"/>
  <c r="R143" i="7" s="1"/>
  <c r="D20" i="7"/>
  <c r="C43" i="7" s="1"/>
  <c r="D232" i="7"/>
  <c r="D231" i="7"/>
  <c r="E275" i="7"/>
  <c r="E273" i="7"/>
  <c r="E271" i="7"/>
  <c r="E274" i="7"/>
  <c r="D226" i="7"/>
  <c r="D229" i="7"/>
  <c r="D235" i="7"/>
  <c r="D236" i="7"/>
  <c r="O130" i="7"/>
  <c r="R154" i="7" s="1"/>
  <c r="J136" i="7"/>
  <c r="F20" i="7"/>
  <c r="E43" i="7" s="1"/>
  <c r="O124" i="7"/>
  <c r="U137" i="7" s="1"/>
  <c r="E136" i="7"/>
  <c r="V137" i="7"/>
  <c r="D225" i="7"/>
  <c r="D227" i="7"/>
  <c r="D228" i="7"/>
  <c r="D230" i="7"/>
  <c r="D233" i="7"/>
  <c r="B225" i="7"/>
  <c r="B226" i="7"/>
  <c r="B227" i="7"/>
  <c r="B228" i="7"/>
  <c r="B229" i="7"/>
  <c r="B230" i="7"/>
  <c r="B233" i="7"/>
  <c r="U138" i="7" l="1"/>
  <c r="R146" i="7"/>
  <c r="R144" i="7"/>
  <c r="E44" i="7"/>
  <c r="D50" i="7" s="1"/>
  <c r="R145" i="7"/>
  <c r="C44" i="7"/>
  <c r="R155" i="7"/>
  <c r="R153" i="7"/>
  <c r="R152" i="7"/>
  <c r="M132" i="7" l="1"/>
  <c r="M134" i="7" s="1"/>
  <c r="M157" i="7" s="1"/>
  <c r="C35" i="7" s="1"/>
  <c r="O132" i="7"/>
  <c r="O134" i="7" s="1"/>
  <c r="O153" i="7" s="1"/>
  <c r="D32" i="7" s="1"/>
  <c r="C50" i="7"/>
  <c r="M155" i="7" l="1"/>
  <c r="M153" i="7"/>
  <c r="C32" i="7" s="1"/>
  <c r="E32" i="7" s="1"/>
  <c r="F32" i="7" s="1"/>
  <c r="M154" i="7"/>
  <c r="C33" i="7" s="1"/>
  <c r="M156" i="7"/>
  <c r="C34" i="7" s="1"/>
  <c r="O157" i="7"/>
  <c r="D35" i="7" s="1"/>
  <c r="E35" i="7" s="1"/>
  <c r="F35" i="7" s="1"/>
  <c r="O154" i="7"/>
  <c r="D33" i="7" s="1"/>
  <c r="O155" i="7"/>
  <c r="I153" i="7"/>
  <c r="O156" i="7"/>
  <c r="E50" i="7"/>
  <c r="F50" i="7" s="1"/>
  <c r="E33" i="7" l="1"/>
  <c r="F33" i="7" s="1"/>
  <c r="I157" i="7"/>
  <c r="I154" i="7"/>
  <c r="D34" i="7"/>
  <c r="E34" i="7" s="1"/>
  <c r="F34" i="7" s="1"/>
  <c r="I156" i="7"/>
  <c r="B61" i="10" l="1"/>
  <c r="P41" i="10"/>
  <c r="O54" i="10" l="1"/>
  <c r="R54" i="10"/>
  <c r="A5" i="5" l="1"/>
  <c r="A79" i="5"/>
  <c r="C57" i="5"/>
  <c r="A57" i="5"/>
  <c r="C11" i="5" l="1"/>
  <c r="C12" i="5"/>
  <c r="E12" i="5"/>
  <c r="E11" i="5"/>
  <c r="D79" i="5" l="1"/>
  <c r="C39" i="5" l="1"/>
  <c r="E39" i="5"/>
  <c r="E38" i="5"/>
  <c r="E37" i="5"/>
  <c r="C38" i="5"/>
  <c r="C37" i="5"/>
  <c r="E17" i="5"/>
  <c r="E16" i="5"/>
  <c r="E15" i="5"/>
  <c r="E14" i="5"/>
  <c r="E13" i="5"/>
  <c r="C16" i="5"/>
  <c r="C15" i="5"/>
  <c r="C14" i="5"/>
  <c r="C17" i="5"/>
  <c r="C13" i="5"/>
  <c r="C42" i="5" l="1"/>
  <c r="C43" i="5"/>
  <c r="C41" i="5"/>
  <c r="P20" i="2" l="1"/>
  <c r="E42" i="5" l="1"/>
  <c r="E41" i="5"/>
  <c r="E43" i="5"/>
  <c r="P25" i="2"/>
  <c r="P24" i="2"/>
  <c r="P23" i="2"/>
  <c r="P22" i="2"/>
  <c r="P21" i="2"/>
  <c r="P8" i="2"/>
  <c r="P19" i="2"/>
  <c r="P13" i="2"/>
  <c r="P12" i="2"/>
  <c r="P11" i="2"/>
  <c r="P10" i="2"/>
  <c r="P9" i="2"/>
  <c r="P7" i="2"/>
  <c r="C16" i="2" l="1"/>
  <c r="P17" i="2"/>
  <c r="C20" i="2" s="1"/>
  <c r="C21" i="2" s="1"/>
  <c r="C23" i="2" s="1"/>
  <c r="P6" i="2"/>
  <c r="C10" i="2" s="1"/>
  <c r="C11" i="2" s="1"/>
  <c r="C13" i="2" s="1"/>
  <c r="C14" i="2" s="1"/>
  <c r="C6" i="2"/>
  <c r="E23" i="5" l="1"/>
  <c r="C23" i="5"/>
  <c r="C24" i="2"/>
  <c r="E27" i="5" l="1"/>
  <c r="C27" i="5"/>
  <c r="D23" i="5"/>
  <c r="F23" i="5"/>
  <c r="C12" i="2"/>
  <c r="C22" i="2"/>
  <c r="E25" i="5" l="1"/>
  <c r="G24" i="2"/>
  <c r="G21" i="2"/>
  <c r="G23" i="2"/>
  <c r="C22" i="5"/>
  <c r="D22" i="5"/>
  <c r="C25" i="5"/>
  <c r="G11" i="2"/>
  <c r="G13" i="2"/>
  <c r="G10" i="2"/>
  <c r="E10" i="2"/>
  <c r="O22" i="2"/>
  <c r="O12" i="2"/>
  <c r="E23" i="2"/>
  <c r="E21" i="2"/>
  <c r="E24" i="2"/>
  <c r="E14" i="2"/>
  <c r="E11" i="2"/>
  <c r="E13" i="2"/>
  <c r="E22" i="5" l="1"/>
  <c r="F22" i="5"/>
  <c r="E24" i="5"/>
  <c r="G14" i="2"/>
  <c r="E35" i="2" s="1"/>
  <c r="G20" i="2"/>
  <c r="C32" i="5"/>
  <c r="C24" i="5"/>
  <c r="E32" i="2"/>
  <c r="F11" i="2"/>
  <c r="G35" i="2"/>
  <c r="F24" i="2"/>
  <c r="G34" i="2"/>
  <c r="F23" i="2"/>
  <c r="E34" i="2"/>
  <c r="F13" i="2"/>
  <c r="G32" i="2"/>
  <c r="F21" i="2"/>
  <c r="E31" i="2"/>
  <c r="F10" i="2"/>
  <c r="D32" i="5" l="1"/>
  <c r="G22" i="2"/>
  <c r="G33" i="2" s="1"/>
  <c r="F14" i="2"/>
  <c r="C50" i="5"/>
  <c r="D49" i="5"/>
  <c r="D51" i="5"/>
  <c r="C48" i="5"/>
  <c r="C51" i="5"/>
  <c r="D50" i="5"/>
  <c r="C49" i="5"/>
  <c r="H35" i="2"/>
  <c r="H32" i="2"/>
  <c r="H34" i="2"/>
  <c r="G12" i="2"/>
  <c r="E33" i="2" s="1"/>
  <c r="H33" i="2" l="1"/>
  <c r="J33" i="2" s="1"/>
  <c r="J32" i="2"/>
  <c r="E49" i="5"/>
  <c r="J34" i="2"/>
  <c r="E50" i="5"/>
  <c r="J35" i="2"/>
  <c r="E51" i="5"/>
  <c r="E20" i="2"/>
  <c r="E32" i="5" l="1"/>
  <c r="F32" i="5"/>
  <c r="F51" i="5"/>
  <c r="F49" i="5"/>
  <c r="F50" i="5"/>
  <c r="G31" i="2"/>
  <c r="F20" i="2"/>
  <c r="H31" i="2" l="1"/>
  <c r="D48" i="5"/>
  <c r="J31" i="2" l="1"/>
  <c r="E48" i="5"/>
  <c r="F48" i="5" l="1"/>
  <c r="H152" i="10"/>
  <c r="H151" i="10"/>
  <c r="J151" i="10"/>
  <c r="J152" i="10"/>
</calcChain>
</file>

<file path=xl/comments1.xml><?xml version="1.0" encoding="utf-8"?>
<comments xmlns="http://schemas.openxmlformats.org/spreadsheetml/2006/main">
  <authors>
    <author>Złotek, Robert</author>
  </authors>
  <commentList>
    <comment ref="B22" authorId="0">
      <text>
        <r>
          <rPr>
            <b/>
            <sz val="9"/>
            <color indexed="81"/>
            <rFont val="Tahoma"/>
            <family val="2"/>
            <charset val="238"/>
          </rPr>
          <t>INNE: należy wymienić pozostałe rodzaje przegród poddane modernizacji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22" authorId="0">
      <text>
        <r>
          <rPr>
            <b/>
            <sz val="9"/>
            <color indexed="81"/>
            <rFont val="Tahoma"/>
            <family val="2"/>
            <charset val="238"/>
          </rPr>
          <t>Należy podać jednostkę miary</t>
        </r>
      </text>
    </comment>
  </commentList>
</comments>
</file>

<file path=xl/sharedStrings.xml><?xml version="1.0" encoding="utf-8"?>
<sst xmlns="http://schemas.openxmlformats.org/spreadsheetml/2006/main" count="1329" uniqueCount="389">
  <si>
    <t>palniki pionowe</t>
  </si>
  <si>
    <t>palniki poziome</t>
  </si>
  <si>
    <t>Wybierz paliwo</t>
  </si>
  <si>
    <t>Ruszt mechaniczny</t>
  </si>
  <si>
    <r>
      <t>SO</t>
    </r>
    <r>
      <rPr>
        <vertAlign val="subscript"/>
        <sz val="10"/>
        <rFont val="Arial CE"/>
        <charset val="238"/>
      </rPr>
      <t>2</t>
    </r>
  </si>
  <si>
    <r>
      <t>NO</t>
    </r>
    <r>
      <rPr>
        <vertAlign val="subscript"/>
        <sz val="10"/>
        <rFont val="Arial CE"/>
        <charset val="238"/>
      </rPr>
      <t>2</t>
    </r>
  </si>
  <si>
    <r>
      <t>CO</t>
    </r>
    <r>
      <rPr>
        <vertAlign val="subscript"/>
        <sz val="10"/>
        <rFont val="Arial CE"/>
        <charset val="238"/>
      </rPr>
      <t>2</t>
    </r>
  </si>
  <si>
    <t>CO</t>
  </si>
  <si>
    <t>pył</t>
  </si>
  <si>
    <t>Ruszt stały</t>
  </si>
  <si>
    <t>Wydajność cieplna powyżej 30 MW</t>
  </si>
  <si>
    <t>Wydajność cieplna od 5,5 do 30 MW</t>
  </si>
  <si>
    <t>Wybierz rodzaj palnika</t>
  </si>
  <si>
    <t>Parowe i wodne</t>
  </si>
  <si>
    <t>Wydajność cieplna od 1,4 do 5,5 MW</t>
  </si>
  <si>
    <t>Wydajność cieplna poniżej 1,4 MW</t>
  </si>
  <si>
    <t>Węgiel</t>
  </si>
  <si>
    <t>Ciąg naturalny</t>
  </si>
  <si>
    <t>Koks</t>
  </si>
  <si>
    <t>Ciąg sztuczny</t>
  </si>
  <si>
    <t>Wydajność cieplna powyżej 200 kW</t>
  </si>
  <si>
    <t>Wydajność cieplna od 25 do 200 kW</t>
  </si>
  <si>
    <t>Cały zakres wydajności cieplnej</t>
  </si>
  <si>
    <t>Palnik poziomy</t>
  </si>
  <si>
    <t>Wydajność cieplna powyżej 12 MW (powyżej 20 T/h pary)</t>
  </si>
  <si>
    <t>Wydajność cieplna od 3 do 12 MW ( od 5 do 20 T/h pary)</t>
  </si>
  <si>
    <t>Wydajność cieplna do 3 MW (poniżej 5 T/h pary)</t>
  </si>
  <si>
    <t>Wydajność cieplna poniżej 5,5 MW</t>
  </si>
  <si>
    <t>Wybierz rodzaj rusztu</t>
  </si>
  <si>
    <t>Wybierz rodzaj kotła</t>
  </si>
  <si>
    <t>Wybierz rodzaj ciągu</t>
  </si>
  <si>
    <t>Wybierz zakres wydajności cieplnej</t>
  </si>
  <si>
    <t>PRZED</t>
  </si>
  <si>
    <t>PO</t>
  </si>
  <si>
    <t>Podaj ilość paliwa przed termomodernizacją</t>
  </si>
  <si>
    <t>B=</t>
  </si>
  <si>
    <t>S=</t>
  </si>
  <si>
    <t>%</t>
  </si>
  <si>
    <t>Podaj zawartość popiołu (w %)</t>
  </si>
  <si>
    <t>A'=</t>
  </si>
  <si>
    <t>n=</t>
  </si>
  <si>
    <t>Podaj zawartość części palnych w pyle (w %)</t>
  </si>
  <si>
    <t>k=</t>
  </si>
  <si>
    <t>Tlenek węgla (CO)</t>
  </si>
  <si>
    <t>Pył ogółem</t>
  </si>
  <si>
    <r>
      <t>Dwutlenek siarki (SO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</si>
  <si>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r>
      <t>Dwutlenek azotu (NO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)</t>
    </r>
  </si>
  <si>
    <r>
      <t>Dwutlenek wegla (CO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)</t>
    </r>
  </si>
  <si>
    <t>kg</t>
  </si>
  <si>
    <t>Podaj ilość paliwa po termomodernizacji</t>
  </si>
  <si>
    <t>Przed</t>
  </si>
  <si>
    <t>Po</t>
  </si>
  <si>
    <t>REDUKCJA EMISJI</t>
  </si>
  <si>
    <t>Emisja zanieczyszczeń przed [kg/rok]</t>
  </si>
  <si>
    <t>UWAGA: Proszę zawsze wypełniać wszystkie żółte pola w kolumnach zaczynając od góry</t>
  </si>
  <si>
    <t>węgiel brunatny</t>
  </si>
  <si>
    <t>węgiel kamienny</t>
  </si>
  <si>
    <t>gaz wielkopiecowy</t>
  </si>
  <si>
    <t>gaz koksowniczy</t>
  </si>
  <si>
    <t>gaz rafineryjny</t>
  </si>
  <si>
    <t>półprodukty z przerobu ropy naftowej</t>
  </si>
  <si>
    <t>oleje opałowe</t>
  </si>
  <si>
    <t>olej napędowy (w tym olej opałowy lekki)</t>
  </si>
  <si>
    <t>paliwa odrzutowe</t>
  </si>
  <si>
    <t>benzyny lotnicze</t>
  </si>
  <si>
    <t>benzyny silnikowe</t>
  </si>
  <si>
    <t>gaz ciekły</t>
  </si>
  <si>
    <t>koks i połkoks (w tym gazowy)</t>
  </si>
  <si>
    <t>koks naftowy</t>
  </si>
  <si>
    <t>m3</t>
  </si>
  <si>
    <t>olej opałowy lekki</t>
  </si>
  <si>
    <t>inne produkty naftowe</t>
  </si>
  <si>
    <t>mln m3</t>
  </si>
  <si>
    <t>paliwa gazowe</t>
  </si>
  <si>
    <t>odpady komunalne - biogeniczne</t>
  </si>
  <si>
    <t>ton</t>
  </si>
  <si>
    <t>paliwa stałe</t>
  </si>
  <si>
    <t>Informacyjne ilości paliwa</t>
  </si>
  <si>
    <t>odpady przemysłowe</t>
  </si>
  <si>
    <t>biogaz</t>
  </si>
  <si>
    <t>gaz z odmetanowania kopalń</t>
  </si>
  <si>
    <t>gaz ziemny zaazotowany</t>
  </si>
  <si>
    <t>kg/GJ</t>
  </si>
  <si>
    <t>gaz ziemny wysokometanowy</t>
  </si>
  <si>
    <t>gaz ziemny</t>
  </si>
  <si>
    <t>ropa naftowa</t>
  </si>
  <si>
    <t>MJ/kg</t>
  </si>
  <si>
    <t>brykiety węgla brunatnego</t>
  </si>
  <si>
    <t>brykiety węgla kamiennego</t>
  </si>
  <si>
    <t>Tabela 14</t>
  </si>
  <si>
    <t>Wskaźniki emisji dla węgla kamiennego i brunatnego, obliczone w oparciu o średnie krajowe WO dla tych paliw</t>
  </si>
  <si>
    <t>Tabela 13</t>
  </si>
  <si>
    <t>Paliwa inne niż węgiel</t>
  </si>
  <si>
    <t>Tabela 12</t>
  </si>
  <si>
    <t>Rolnictwo/leśnictwo/rybołówstwo</t>
  </si>
  <si>
    <t>Tabela 11</t>
  </si>
  <si>
    <t>Tabela 10</t>
  </si>
  <si>
    <t>Tabela 9</t>
  </si>
  <si>
    <t>Produkcja artykułów spożywczych, napojów i wyrobów tytoniowych (dział 10, 11 i 12)</t>
  </si>
  <si>
    <t>Tabela 8</t>
  </si>
  <si>
    <t>Tabela 7</t>
  </si>
  <si>
    <t>Tabela 6</t>
  </si>
  <si>
    <t>Tabela 5</t>
  </si>
  <si>
    <t>Tabela 4</t>
  </si>
  <si>
    <t>Tabela 4 . Koksownie</t>
  </si>
  <si>
    <t>Koksownie</t>
  </si>
  <si>
    <t>Tabela 3</t>
  </si>
  <si>
    <t>Tabela 3 . Ciepłownie</t>
  </si>
  <si>
    <t>Produkcja ciepła w ciepłowniach</t>
  </si>
  <si>
    <t>Tabela 2</t>
  </si>
  <si>
    <t>Tabela 2 . Elektrociepłownie przemysłowe</t>
  </si>
  <si>
    <t>Produkcja energii elektrycznej i ciepła w elektrociepłowniach przemysłowych</t>
  </si>
  <si>
    <t>Tabela 1</t>
  </si>
  <si>
    <t>Tabela 1 . Elektrownie i elektrociepłownie zawodowe</t>
  </si>
  <si>
    <t>Produkcja energii elektrycznej i ciepła w elektrowniach i elektrociepłowniach zawodowych</t>
  </si>
  <si>
    <t>Ilość paliwa</t>
  </si>
  <si>
    <t>Współczyniki</t>
  </si>
  <si>
    <t>Wynik</t>
  </si>
  <si>
    <t>Substancja</t>
  </si>
  <si>
    <t>siarka</t>
  </si>
  <si>
    <r>
      <t>NO</t>
    </r>
    <r>
      <rPr>
        <b/>
        <vertAlign val="subscript"/>
        <sz val="10"/>
        <rFont val="Arial CE"/>
        <family val="2"/>
        <charset val="238"/>
      </rPr>
      <t>2</t>
    </r>
  </si>
  <si>
    <r>
      <t>CO</t>
    </r>
    <r>
      <rPr>
        <b/>
        <vertAlign val="subscript"/>
        <sz val="10"/>
        <rFont val="Arial CE"/>
        <family val="2"/>
        <charset val="238"/>
      </rPr>
      <t>2</t>
    </r>
  </si>
  <si>
    <t>2. Obliczenie wielkości emisji przed i po modernizacji kotłowni</t>
  </si>
  <si>
    <t>Rodzaj zanieczyszczenia</t>
  </si>
  <si>
    <t>Wielkość emisji w kg/rok</t>
  </si>
  <si>
    <t>Redukcja emisji</t>
  </si>
  <si>
    <t>Po modernizacji</t>
  </si>
  <si>
    <t>2-3 (kg/rok)</t>
  </si>
  <si>
    <t>4:2 (%)</t>
  </si>
  <si>
    <r>
      <t>Dwutlenek siarki (SO</t>
    </r>
    <r>
      <rPr>
        <vertAlign val="sub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</si>
  <si>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r>
      <t>Dwutlenek azotu (NO</t>
    </r>
    <r>
      <rPr>
        <vertAlign val="subscript"/>
        <sz val="10"/>
        <rFont val="Times New Roman CE"/>
        <family val="1"/>
        <charset val="238"/>
      </rPr>
      <t>x</t>
    </r>
    <r>
      <rPr>
        <sz val="10"/>
        <rFont val="Times New Roman CE"/>
        <family val="1"/>
        <charset val="238"/>
      </rPr>
      <t>)</t>
    </r>
  </si>
  <si>
    <r>
      <t>Dwutlenek wegla (CO</t>
    </r>
    <r>
      <rPr>
        <vertAlign val="subscript"/>
        <sz val="10"/>
        <rFont val="Times New Roman CE"/>
        <family val="1"/>
        <charset val="238"/>
      </rPr>
      <t>2</t>
    </r>
    <r>
      <rPr>
        <sz val="10"/>
        <rFont val="Times New Roman CE"/>
        <family val="1"/>
        <charset val="238"/>
      </rPr>
      <t>)</t>
    </r>
  </si>
  <si>
    <t>Przed  modernizacją</t>
  </si>
  <si>
    <t>Palnik pionowy</t>
  </si>
  <si>
    <t>Węzeł ciepła</t>
  </si>
  <si>
    <t>Czy jest węzeł</t>
  </si>
  <si>
    <t>przed</t>
  </si>
  <si>
    <t>po</t>
  </si>
  <si>
    <t>Węzeł ciepła - brak oliczeń KOBIZE</t>
  </si>
  <si>
    <t>węzeł ciepła</t>
  </si>
  <si>
    <t>gaz płynny skroplony</t>
  </si>
  <si>
    <t>m3 gazu skrolonego</t>
  </si>
  <si>
    <t>gaz płynny rozprężony</t>
  </si>
  <si>
    <t>Te współczynniki można zmieniać tak jak podaje beneficjent</t>
  </si>
  <si>
    <t xml:space="preserve">Zgodnie z KOBIZE wartość opałowa drewna wynosi </t>
  </si>
  <si>
    <t>Jeżeli beneficjent podaje inaczej to tutaj można to zmienić</t>
  </si>
  <si>
    <t>Produkcja żelaza i stali(grupy z działu 24 z wyjątkiem grup wymienionych poniżej - w tabeli 6)</t>
  </si>
  <si>
    <t>Produkcja metali metali nieżelaznych (grupy: 24.4, 24.53, 24.54)</t>
  </si>
  <si>
    <t>Przemysł chemiczny (dział 20 i 21)</t>
  </si>
  <si>
    <t>Produkcja papiernicza oraz działalność wydawnicza i poligraficzna (dział 17 i 18)</t>
  </si>
  <si>
    <t>Inna działalność - sekcji B (górnictwo i wydobywanie) działy: 07, 08, 09.9, z sekcji C (przetwórstwo przemysłowe) działy : 13-16, 22, 23, 25-32 oraz sekcja F (budownictwo) działy: 41-43</t>
  </si>
  <si>
    <t>Instytucje/handel/usługi</t>
  </si>
  <si>
    <t>Tabela 6 . Przemysł metali nieżelaznych (grupy: 24.4, 24.53, 24.54)</t>
  </si>
  <si>
    <t>Tabela 7 . Przemysł chemiczny (dział 20 i 21)</t>
  </si>
  <si>
    <t>Tabela 8 . Przemysł papierniczy i poligraficzny (dział 17 i 18)</t>
  </si>
  <si>
    <t>Tabela 9 .Przemysł spożywczy (dział 10, 11 i 12)</t>
  </si>
  <si>
    <t>odpady komunalne - niebiogeniczne</t>
  </si>
  <si>
    <t>drewno opałowe i odpady pochodzenia drzewnego, biomasa</t>
  </si>
  <si>
    <t>Podaj sprawność instalacji redukcji:</t>
  </si>
  <si>
    <r>
      <t>SO</t>
    </r>
    <r>
      <rPr>
        <vertAlign val="subscript"/>
        <sz val="11"/>
        <color theme="1"/>
        <rFont val="Czcionka tekstu podstawowego"/>
        <charset val="238"/>
      </rPr>
      <t>2</t>
    </r>
  </si>
  <si>
    <r>
      <t>NO</t>
    </r>
    <r>
      <rPr>
        <vertAlign val="subscript"/>
        <sz val="11"/>
        <color theme="1"/>
        <rFont val="Czcionka tekstu podstawowego"/>
        <charset val="238"/>
      </rPr>
      <t>x</t>
    </r>
  </si>
  <si>
    <t>Pyłu</t>
  </si>
  <si>
    <t>Podaj zawartość siarki całkowitej w paliwie (w %)</t>
  </si>
  <si>
    <t>Węgiel kamienny</t>
  </si>
  <si>
    <t>Paliwa ciekłe</t>
  </si>
  <si>
    <t>Drewno (biomasa)</t>
  </si>
  <si>
    <t>Pozostałe</t>
  </si>
  <si>
    <t>Wydajność cieplna od 1,0 do 5,5 MW</t>
  </si>
  <si>
    <t>Gaz ziemny wysokometanowy ( E )</t>
  </si>
  <si>
    <t>Gaz ziemny zaazotowany</t>
  </si>
  <si>
    <t>Wydajność cieplna poniżej 1,0 MW</t>
  </si>
  <si>
    <t>Węzeł</t>
  </si>
  <si>
    <t>Olej</t>
  </si>
  <si>
    <t>Pionowy</t>
  </si>
  <si>
    <t>Poziomy</t>
  </si>
  <si>
    <t>Gaz wysokometanowy</t>
  </si>
  <si>
    <t>Gaz zaazotowany</t>
  </si>
  <si>
    <t>Biomasa</t>
  </si>
  <si>
    <t>brak</t>
  </si>
  <si>
    <t>KOBIZE</t>
  </si>
  <si>
    <t>Dla drewna, zgodnie z wytycznymi przyjęto następujące wskaźniki zanieczyszceń :</t>
  </si>
  <si>
    <t>Q&lt;=1,0 MW</t>
  </si>
  <si>
    <t>od 1,0 do 5,5 MW</t>
  </si>
  <si>
    <t>OA-I</t>
  </si>
  <si>
    <t>OCHRONA POWIETRZA - MODERNIZACJA KOTŁOWNI</t>
  </si>
  <si>
    <t>(nazwa przedsięwzięcia)</t>
  </si>
  <si>
    <t>Wyszczególnienie</t>
  </si>
  <si>
    <t>Przed modernizacją</t>
  </si>
  <si>
    <t>Kocioł (rodzaj, typ)</t>
  </si>
  <si>
    <t>Moc kotłów (kW)</t>
  </si>
  <si>
    <t>Rodzaj rusztu</t>
  </si>
  <si>
    <t>Rodzaj palników (dla gazu)</t>
  </si>
  <si>
    <t>Rodzaj ciągu:</t>
  </si>
  <si>
    <t>Sprawność instalacji odpylającej</t>
  </si>
  <si>
    <t>Wartośc opałowa (WO)**</t>
  </si>
  <si>
    <t xml:space="preserve">Roczne zużycie paliwa (P) </t>
  </si>
  <si>
    <t>Roczna produkcja ciepła (RPC)</t>
  </si>
  <si>
    <t>Wskaźnik emisji (WE)**</t>
  </si>
  <si>
    <t>Przed  modernizacja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</si>
  <si>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                 (RPC x WE)</t>
    </r>
  </si>
  <si>
    <t>Przyjeta do obliczeń tabela wg. KOBIZE:</t>
  </si>
  <si>
    <r>
      <t>Zawartość Siarki całkowitej</t>
    </r>
    <r>
      <rPr>
        <vertAlign val="subscript"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w paliwie (%)</t>
    </r>
  </si>
  <si>
    <t>Zawartość popiołu Ar w paliwie (%)</t>
  </si>
  <si>
    <t>Zawartość części palnych w pyle - k (%)</t>
  </si>
  <si>
    <t>stałe - w Mg/rok</t>
  </si>
  <si>
    <r>
      <t>olej - w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/rok</t>
    </r>
  </si>
  <si>
    <r>
      <t>Dwutlenek siarki (SO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</t>
    </r>
  </si>
  <si>
    <r>
      <t>Dwutlenek azotu (NO</t>
    </r>
    <r>
      <rPr>
        <vertAlign val="subscript"/>
        <sz val="10"/>
        <rFont val="Calibri"/>
        <family val="2"/>
        <charset val="238"/>
        <scheme val="minor"/>
      </rPr>
      <t>x</t>
    </r>
    <r>
      <rPr>
        <sz val="10"/>
        <rFont val="Calibri"/>
        <family val="2"/>
        <charset val="238"/>
        <scheme val="minor"/>
      </rPr>
      <t>)</t>
    </r>
  </si>
  <si>
    <t>………………………………………………………………</t>
  </si>
  <si>
    <t>Podpisy i pieczątki osób reprezentujących</t>
  </si>
  <si>
    <t>Jednostkę przy dokonywaniu czynności prawnych</t>
  </si>
  <si>
    <t>miejscowość</t>
  </si>
  <si>
    <r>
      <t xml:space="preserve">1 </t>
    </r>
    <r>
      <rPr>
        <sz val="9"/>
        <rFont val="Calibri"/>
        <family val="2"/>
        <charset val="238"/>
        <scheme val="minor"/>
      </rPr>
      <t>Wyłącznie na potrzeby statystyczne WFOŚiGW</t>
    </r>
  </si>
  <si>
    <r>
      <t>**</t>
    </r>
    <r>
      <rPr>
        <sz val="9"/>
        <rFont val="Calibri"/>
        <family val="2"/>
        <charset val="238"/>
        <scheme val="minor"/>
      </rPr>
      <t xml:space="preserve"> wg KOBIZE "Wartości opałowe (WO) i wskaźniki emisji CO2 (WE) w roku 2012 do raportowania w ramach Wspólnotowego Systemu Handlu Uprawnieniami do Emisji za rok 2015"</t>
    </r>
  </si>
  <si>
    <r>
      <t>***</t>
    </r>
    <r>
      <rPr>
        <sz val="9"/>
        <rFont val="Calibri"/>
        <family val="2"/>
        <charset val="238"/>
        <scheme val="minor"/>
      </rPr>
      <t xml:space="preserve"> wg "Zestawienia wzorów i wskaźników emisji substancji zanieczyszczających wprowadzanych do powietrza" dostępnego na stronie internetowej WFOŚiGW w Poznaniu www.wfosigw.poznan.pl </t>
    </r>
  </si>
  <si>
    <t>NIE DOTYCZY</t>
  </si>
  <si>
    <r>
      <t>EFEKT RZECZOWY i EKOLOGICZNY</t>
    </r>
    <r>
      <rPr>
        <vertAlign val="superscript"/>
        <sz val="11"/>
        <rFont val="Calibri"/>
        <family val="2"/>
        <charset val="238"/>
        <scheme val="minor"/>
      </rPr>
      <t>[1]</t>
    </r>
  </si>
  <si>
    <t>1. Charakterystyka modernizowanej kotłowni</t>
  </si>
  <si>
    <t>Nazwa przedsiewzięcia</t>
  </si>
  <si>
    <t>Rodzaj, typ kotła</t>
  </si>
  <si>
    <t>Osoba przygotowująca dokument</t>
  </si>
  <si>
    <t>Telefon kontaktowy</t>
  </si>
  <si>
    <t>Miejscowość</t>
  </si>
  <si>
    <t>data sporządzenia</t>
  </si>
  <si>
    <t xml:space="preserve">opracował </t>
  </si>
  <si>
    <t>numer telefonu</t>
  </si>
  <si>
    <r>
      <t>gaz - w mln 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/rok</t>
    </r>
  </si>
  <si>
    <t>Moc kotła [kW]</t>
  </si>
  <si>
    <t>Roczne zużycie paliwa:</t>
  </si>
  <si>
    <r>
      <t>3.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</t>
    </r>
    <r>
      <rPr>
        <sz val="11"/>
        <rFont val="Calibri"/>
        <family val="2"/>
        <charset val="238"/>
        <scheme val="minor"/>
      </rPr>
      <t>***</t>
    </r>
  </si>
  <si>
    <r>
      <t>2.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 kotłowni:</t>
    </r>
  </si>
  <si>
    <t>Rodzaj paliwa</t>
  </si>
  <si>
    <r>
      <t>3.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 kotłowni:</t>
    </r>
  </si>
  <si>
    <t>Węglowy</t>
  </si>
  <si>
    <t>Koksowy</t>
  </si>
  <si>
    <t>Olejowy</t>
  </si>
  <si>
    <t>Gazowy</t>
  </si>
  <si>
    <t>Na biomasę</t>
  </si>
  <si>
    <t>Rodzaj kotła:</t>
  </si>
  <si>
    <t>Typ kotła:</t>
  </si>
  <si>
    <t>Moc kotłów (kW):</t>
  </si>
  <si>
    <t>Rodzaj paliwa:</t>
  </si>
  <si>
    <t>Rodzaj rusztu:</t>
  </si>
  <si>
    <t>Rodzaj palników (dla gazu):</t>
  </si>
  <si>
    <t>Wydajność cieplna kotła:</t>
  </si>
  <si>
    <t>Data sporządzenia efektu generowana jest automatycznie</t>
  </si>
  <si>
    <t>Roczna produkcja ciepła (RPC) [GJ/rok]</t>
  </si>
  <si>
    <t>Wskaźnik emisji (WE) [kg/GJ]</t>
  </si>
  <si>
    <r>
      <t xml:space="preserve">1 </t>
    </r>
    <r>
      <rPr>
        <sz val="8"/>
        <color theme="0" tint="-0.499984740745262"/>
        <rFont val="Calibri"/>
        <family val="2"/>
        <charset val="238"/>
        <scheme val="minor"/>
      </rPr>
      <t>Wyłącznie na potrzeby statystyczne WFOŚiGW</t>
    </r>
  </si>
  <si>
    <t>Tabela 5 . Produkcja żelaza i stali (grupy  działu 24  z wyjątkiem grup wymienionych w w tabeli 6)</t>
  </si>
  <si>
    <t>Tabela</t>
  </si>
  <si>
    <t>nr wartości opałowej</t>
  </si>
  <si>
    <t>WO</t>
  </si>
  <si>
    <t>WE</t>
  </si>
  <si>
    <t>Gęstość oleju</t>
  </si>
  <si>
    <t>Olej napędowy</t>
  </si>
  <si>
    <r>
      <t>Gęstość oleju opłaowego została przyjeta na poziomie 860 kg/m</t>
    </r>
    <r>
      <rPr>
        <vertAlign val="superscript"/>
        <sz val="18"/>
        <color theme="1"/>
        <rFont val="Czcionka tekstu podstawowego"/>
        <charset val="238"/>
      </rPr>
      <t>3</t>
    </r>
  </si>
  <si>
    <t>Najpierw wypełniamy kolumnę "Przed modernizacją" a następnie "Po modernizacji"</t>
  </si>
  <si>
    <r>
      <t>MJ/m</t>
    </r>
    <r>
      <rPr>
        <vertAlign val="superscript"/>
        <sz val="11"/>
        <color theme="1"/>
        <rFont val="Czcionka tekstu podstawowego"/>
        <charset val="238"/>
      </rPr>
      <t>3</t>
    </r>
  </si>
  <si>
    <t>Q&gt;=5,5 MW</t>
  </si>
  <si>
    <t>Wydajność cieplna powyżej 5,5 MW</t>
  </si>
  <si>
    <t>OA-II</t>
  </si>
  <si>
    <t>OCHRONA POWIETRZA - TERMOMODERNIZACJA</t>
  </si>
  <si>
    <t>(dla obiektów posiadających własną kotłownię)</t>
  </si>
  <si>
    <t>1. Charakterystyka przedsięwzięcia w zakresie przegród:</t>
  </si>
  <si>
    <t>L.p</t>
  </si>
  <si>
    <t>Parametr ilościowy</t>
  </si>
  <si>
    <t>Modernizacja systemu grzewczego po 1984r.</t>
  </si>
  <si>
    <t>2. Charakterystyka przedsiewziecia w zakresie instalacji:</t>
  </si>
  <si>
    <t>Stan istniejacy</t>
  </si>
  <si>
    <t>Sposób wykonania usprawnienia</t>
  </si>
  <si>
    <t>Centralne ogrzewanie - sprawność systemu [%]</t>
  </si>
  <si>
    <t>Pompy ciepła - moc [kW]</t>
  </si>
  <si>
    <t>Pompy ciepła - wskaźnik COP</t>
  </si>
  <si>
    <t>3. Charakterystyka kotłowni</t>
  </si>
  <si>
    <t>OA-III</t>
  </si>
  <si>
    <t>nazwa przedsięwzięcia</t>
  </si>
  <si>
    <t>1. Charakterystyka obiektu:</t>
  </si>
  <si>
    <t>Przed termomodernizacją</t>
  </si>
  <si>
    <t>Po termomodernizacji</t>
  </si>
  <si>
    <t>Dostawca ciepła:</t>
  </si>
  <si>
    <t>Sprawność cieplna systemu grzewczego [%]</t>
  </si>
  <si>
    <r>
      <t>Kubatura ogrzewana [m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]</t>
    </r>
  </si>
  <si>
    <t>Roczne zużycie ciepła [GJ/rok]</t>
  </si>
  <si>
    <t>wg faktur za dostawę za rok</t>
  </si>
  <si>
    <t>wg audytu</t>
  </si>
  <si>
    <t>tj. %</t>
  </si>
  <si>
    <t>Inne</t>
  </si>
  <si>
    <t>Przyjęta do obliczeń tabela wg. KOBIZE:</t>
  </si>
  <si>
    <t>Roczna zużycie ciepła (RPC) [GJ/rok]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</si>
  <si>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 (RPC x WE)</t>
    </r>
  </si>
  <si>
    <r>
      <t xml:space="preserve">[1] </t>
    </r>
    <r>
      <rPr>
        <sz val="9"/>
        <color theme="0" tint="-0.34998626667073579"/>
        <rFont val="Calibri"/>
        <family val="2"/>
        <charset val="238"/>
        <scheme val="minor"/>
      </rPr>
      <t>Wyłącznie na potrzeby statystyczne WFOŚiGW</t>
    </r>
  </si>
  <si>
    <t>OA-IV</t>
  </si>
  <si>
    <r>
      <t xml:space="preserve">OCHRONA POWIETRZA - ODNAWIALNE ŹRODŁA ENERGII </t>
    </r>
    <r>
      <rPr>
        <sz val="8"/>
        <rFont val="Calibri"/>
        <family val="2"/>
        <charset val="238"/>
        <scheme val="minor"/>
      </rPr>
      <t>ORAZ</t>
    </r>
    <r>
      <rPr>
        <sz val="10"/>
        <rFont val="Calibri"/>
        <family val="2"/>
        <charset val="238"/>
        <scheme val="minor"/>
      </rPr>
      <t xml:space="preserve"> OSZCZĘDNOŚĆ ENERGII ELEKTRYCZNEJ </t>
    </r>
    <r>
      <rPr>
        <sz val="8"/>
        <rFont val="Calibri"/>
        <family val="2"/>
        <charset val="238"/>
        <scheme val="minor"/>
      </rPr>
      <t>LUB</t>
    </r>
    <r>
      <rPr>
        <sz val="10"/>
        <rFont val="Calibri"/>
        <family val="2"/>
        <charset val="238"/>
        <scheme val="minor"/>
      </rPr>
      <t xml:space="preserve"> CIEPLNEJ</t>
    </r>
  </si>
  <si>
    <t>2. Dane techniczne:</t>
  </si>
  <si>
    <t>Moc znamionowa</t>
  </si>
  <si>
    <t>kW</t>
  </si>
  <si>
    <t>Podstawowe dane techniczne urządzenia:</t>
  </si>
  <si>
    <t>Kolektory słoneczne</t>
  </si>
  <si>
    <t>Panele fotowoltaiczne</t>
  </si>
  <si>
    <t>Pompy ciepła</t>
  </si>
  <si>
    <t>COP</t>
  </si>
  <si>
    <t>Rekuperator</t>
  </si>
  <si>
    <t>Sprawność odzysku (%)</t>
  </si>
  <si>
    <t>Inne:</t>
  </si>
  <si>
    <t>Produkcja energii cieplnej z OZE [GJ/rok]</t>
  </si>
  <si>
    <t>Produkcja energii elektrycznej z OZE [MWh/rok]</t>
  </si>
  <si>
    <t>Zużycie energii elektrycznej do wytworzenia energii cieplnej i/lub energii elektrycznej z OZE [MWh/rok]</t>
  </si>
  <si>
    <r>
      <t xml:space="preserve">4. Efekt ekologiczny - oszczędność energii elektrycznej: </t>
    </r>
    <r>
      <rPr>
        <sz val="8"/>
        <rFont val="Calibri"/>
        <family val="2"/>
        <charset val="238"/>
        <scheme val="minor"/>
      </rPr>
      <t>(m. in. wymiana oświetlenia)</t>
    </r>
  </si>
  <si>
    <t>Roczne zużycie energii przed modernizacją [MWh/rok]</t>
  </si>
  <si>
    <t>Roczne zużycie energii po modernizacji [MWh/rok]</t>
  </si>
  <si>
    <t>Oszczędność w zużyciu energii [MWh/rok]</t>
  </si>
  <si>
    <r>
      <t xml:space="preserve">5. Efekt ekologiczny: </t>
    </r>
    <r>
      <rPr>
        <sz val="8"/>
        <rFont val="Calibri"/>
        <family val="2"/>
        <charset val="238"/>
        <scheme val="minor"/>
      </rPr>
      <t>(dla istniejących budynków zasilanych z sieci cieplnych)</t>
    </r>
  </si>
  <si>
    <t>Roczne zużycie ciepła przed instalacją OZE [GJ/rok]</t>
  </si>
  <si>
    <t>Roczne zużycie energii elektrycznej do wyprodukowania energii OZE [MWh/rok]</t>
  </si>
  <si>
    <t>Produkcja energii cieplnej lub elektrycznej w OZE</t>
  </si>
  <si>
    <t>Zużycie ciepła po instalacji OZE</t>
  </si>
  <si>
    <r>
      <t>Dwutlenek wegla (CO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) (RPC x WE)</t>
    </r>
  </si>
  <si>
    <t>Tabela 10. Produkcja wyrobów z pozostałaych mineralnych surowców niemetalicznych (dział 23)</t>
  </si>
  <si>
    <t>Produkcja wyrobów z pozostałaych mineralnych surowców niemetalicznych (dział 23)</t>
  </si>
  <si>
    <t>Tabela 15</t>
  </si>
  <si>
    <t>Tabela 11 . Inne przemysły</t>
  </si>
  <si>
    <t>Tabela 12 . Instytucje/handel/usługi</t>
  </si>
  <si>
    <t>Tabela 13 . Rolnictwo, leśnictwo i rybołówstwo</t>
  </si>
  <si>
    <t>GJ/rok</t>
  </si>
  <si>
    <t>Wskaźnik emisyjności CO2 dla energii elektrycznej</t>
  </si>
  <si>
    <t>MgCO2/MWh</t>
  </si>
  <si>
    <t>MWh/rok</t>
  </si>
  <si>
    <t>Wskaźnik emisyjności CO2 dla energii cieplnej</t>
  </si>
  <si>
    <t>TAK</t>
  </si>
  <si>
    <t>NIE</t>
  </si>
  <si>
    <t>Wydajność cieplna poniżej 5,0 MW</t>
  </si>
  <si>
    <t>Q&lt;=5,0 MW</t>
  </si>
  <si>
    <t>planowane zmniejszenie zużycia energii wg audytu</t>
  </si>
  <si>
    <t>2. Charakterystyka przedsięwzięcia w zakresie przegród:</t>
  </si>
  <si>
    <t>3. Charakterystyka przedsięwzięcia w zakresie instalacji:</t>
  </si>
  <si>
    <t>Stan istniejący</t>
  </si>
  <si>
    <t>Sprawność instalacji odpylającej n %</t>
  </si>
  <si>
    <t>Należy wybrać arkusz odpowiadający zakresowi realizowanego przedsięwzięcia, tj. np. Efekt OA-II.</t>
  </si>
  <si>
    <t>Jeżeli wszystkie pola są poprawnie wypełnione, tj. nie posiadają znaku "#N/D!" lub "#ARG!" można wydrukować wybrany arkusz</t>
  </si>
  <si>
    <t>Efekty ekologiczne:</t>
  </si>
  <si>
    <t>OA-IV – odnawialne źródła energii i oszczędność energii  – druk dotyczy montażu urządzeń związanych z energetyką odnawialną oraz oszczędności energii elektrycznej lub cieplnej;</t>
  </si>
  <si>
    <t>OA-I – modernizacja kotłowni  – druk dotyczy modernizacji kotłowni indywidualnych, zbiorczych (osiedlowych). W przypadku wykonywania modernizacji kotłowni i montażu OZE w jednym przedsięwzięciu, zakres OZE podajemy na druku OA-IV;</t>
  </si>
  <si>
    <t>OA-II – termomodernizacja  – druk dotyczy termomodernizacji budynków które zasilane są z kotłowni indywidualnych. Dotyczy to również zespołu budynków które zasilane są z jednej kotłowni, zbiorczej (osiedlowych). W przypadku wykonywania termomodernizacji budynku posiadającego własną kotłownie i montażu OZE w jednym przedsięwzięciu, zakres OZE podajemy na druku OA-IV;</t>
  </si>
  <si>
    <t>OA-III – termomodernizacja  - druk dotyczy termomodernizacji budynków które nie posiadają własnej kotłowni a zasilane są poprzez siec cieplną i rozliczenie następuje na podstawie faktur za dostawę energii cieplnej, np. w GJ;</t>
  </si>
  <si>
    <t>Dla gazu wysokometanowego i zaazotowanego, S przyjmujemy równe 0 (zero)</t>
  </si>
  <si>
    <r>
      <t>Zawartość Siarki całkowitej</t>
    </r>
    <r>
      <rPr>
        <vertAlign val="subscript"/>
        <sz val="1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w paliwie - S (%)</t>
    </r>
  </si>
  <si>
    <t>Zawartość popiołu w paliwie - A (%)</t>
  </si>
  <si>
    <t>Moc zamówiona dla c.w.u. [kW]</t>
  </si>
  <si>
    <t>Zakres modernizacji po 1984 r.:</t>
  </si>
  <si>
    <r>
      <t>5.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 kotłowni:</t>
    </r>
  </si>
  <si>
    <r>
      <t xml:space="preserve">3. Efekt ekologiczny: </t>
    </r>
    <r>
      <rPr>
        <sz val="8"/>
        <rFont val="Calibri"/>
        <family val="2"/>
        <charset val="238"/>
        <scheme val="minor"/>
      </rPr>
      <t>(dla pomp ciepła dla nowobudowanych budynków, wiatraków, ogniw fotowoltaicznych, elektrowni wodnych, oświetlenia hybrydowego, układów kogeneracyjnych)</t>
    </r>
  </si>
  <si>
    <t>Pompa ciepła</t>
  </si>
  <si>
    <t>Brak oliczeń KOBIZE</t>
  </si>
  <si>
    <t>Moc zamówiona [kW]</t>
  </si>
  <si>
    <t>Tabela 16. Wartości opałowe i wskaźniki emisji dla pozostałych paliw</t>
  </si>
  <si>
    <t>Tabela 17. Wskaźniki emisji dla węgla kamiennego i brunatnego, obliczone w oparciu o średnie krajowe WO dla tych paliw</t>
  </si>
  <si>
    <t>Tabela 16</t>
  </si>
  <si>
    <t>Tabela 17</t>
  </si>
  <si>
    <t>Tabela 14. Wartości opałowe i wskaźniki emisji dla gazu ziemnego spalanego w sektorach wymienionych w tabelach 1-11</t>
  </si>
  <si>
    <t>Tabela 15. Wartości opałowe i wskaźniki emisji dla gazu ziemnego spalanego w sektorach wymienionych w tabelach 12-13</t>
  </si>
  <si>
    <r>
      <t>2.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kotłowni:**</t>
    </r>
  </si>
  <si>
    <r>
      <t>**</t>
    </r>
    <r>
      <rPr>
        <sz val="8"/>
        <color theme="0" tint="-0.499984740745262"/>
        <rFont val="Calibri"/>
        <family val="2"/>
        <charset val="238"/>
        <scheme val="minor"/>
      </rPr>
      <t xml:space="preserve"> wg "Zestawienia wzorów i wskaźników emisji substancji zanieczyszczających wprowadzanych do powietrza" dostępnego na stronie internetowej WFOŚiGW w Poznaniu www.wfosigw.poznan.pl </t>
    </r>
  </si>
  <si>
    <t>Wartośc opałowa (WO)*</t>
  </si>
  <si>
    <r>
      <t>4. Obliczenie wielkości emisji SO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>, NO</t>
    </r>
    <r>
      <rPr>
        <vertAlign val="subscript"/>
        <sz val="11"/>
        <rFont val="Calibri"/>
        <family val="2"/>
        <charset val="238"/>
        <scheme val="minor"/>
      </rPr>
      <t>X</t>
    </r>
    <r>
      <rPr>
        <sz val="11"/>
        <rFont val="Calibri"/>
        <family val="2"/>
        <charset val="238"/>
        <scheme val="minor"/>
      </rPr>
      <t>, CO, PYŁU przed i po modernizacji kotłowni:**</t>
    </r>
  </si>
  <si>
    <r>
      <t>m</t>
    </r>
    <r>
      <rPr>
        <vertAlign val="superscript"/>
        <sz val="10"/>
        <rFont val="Calibri"/>
        <family val="2"/>
        <charset val="238"/>
        <scheme val="minor"/>
      </rPr>
      <t>2</t>
    </r>
  </si>
  <si>
    <r>
      <t>Wentylacja - strumień powietrza [m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/h]</t>
    </r>
  </si>
  <si>
    <r>
      <t>Ciepła woda uzytkowa zużycie [m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/rok]</t>
    </r>
  </si>
  <si>
    <r>
      <t>Kolektory słoneczne [m</t>
    </r>
    <r>
      <rPr>
        <vertAlign val="super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>/szt.]</t>
    </r>
  </si>
  <si>
    <r>
      <t>4. 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termomodernizacji:*</t>
    </r>
  </si>
  <si>
    <r>
      <t>Wentylacja - strumień powietrza wentylacyjnego [m</t>
    </r>
    <r>
      <rPr>
        <vertAlign val="superscript"/>
        <sz val="10"/>
        <rFont val="Calibri"/>
        <family val="2"/>
        <charset val="238"/>
        <scheme val="minor"/>
      </rPr>
      <t>3</t>
    </r>
    <r>
      <rPr>
        <sz val="10"/>
        <rFont val="Calibri"/>
        <family val="2"/>
        <charset val="238"/>
        <scheme val="minor"/>
      </rPr>
      <t>/h]</t>
    </r>
  </si>
  <si>
    <r>
      <t>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/szt</t>
    </r>
  </si>
  <si>
    <r>
      <t>m</t>
    </r>
    <r>
      <rPr>
        <vertAlign val="superscript"/>
        <sz val="8"/>
        <color theme="1"/>
        <rFont val="Calibri"/>
        <family val="2"/>
        <charset val="238"/>
        <scheme val="minor"/>
      </rPr>
      <t>2</t>
    </r>
    <r>
      <rPr>
        <sz val="8"/>
        <color theme="1"/>
        <rFont val="Calibri"/>
        <family val="2"/>
        <charset val="238"/>
        <scheme val="minor"/>
      </rPr>
      <t>/szt</t>
    </r>
  </si>
  <si>
    <r>
      <t xml:space="preserve">1. Rodzaj urządzenia do produkcji energii: </t>
    </r>
    <r>
      <rPr>
        <sz val="8"/>
        <rFont val="Calibri"/>
        <family val="2"/>
        <charset val="238"/>
        <scheme val="minor"/>
      </rPr>
      <t>(wymienić)</t>
    </r>
  </si>
  <si>
    <r>
      <t>Redukcja lub uniknięcie emisji CO</t>
    </r>
    <r>
      <rPr>
        <vertAlign val="subscript"/>
        <sz val="10"/>
        <rFont val="Calibri"/>
        <family val="2"/>
        <charset val="238"/>
        <scheme val="minor"/>
      </rPr>
      <t>2</t>
    </r>
    <r>
      <rPr>
        <sz val="10"/>
        <rFont val="Calibri"/>
        <family val="2"/>
        <charset val="238"/>
        <scheme val="minor"/>
      </rPr>
      <t xml:space="preserve"> [Mg/rok]</t>
    </r>
  </si>
  <si>
    <r>
      <t>Obliczenie wielkości emisji CO</t>
    </r>
    <r>
      <rPr>
        <vertAlign val="subscript"/>
        <sz val="11"/>
        <rFont val="Calibri"/>
        <family val="2"/>
        <charset val="238"/>
        <scheme val="minor"/>
      </rPr>
      <t>2</t>
    </r>
    <r>
      <rPr>
        <sz val="11"/>
        <rFont val="Calibri"/>
        <family val="2"/>
        <charset val="238"/>
        <scheme val="minor"/>
      </rPr>
      <t xml:space="preserve"> przed i po modernizacji:*</t>
    </r>
  </si>
  <si>
    <t xml:space="preserve">Ściany zewnętrzne </t>
  </si>
  <si>
    <t xml:space="preserve">Dachy, stropodachy </t>
  </si>
  <si>
    <t>Stolarka okienna</t>
  </si>
  <si>
    <r>
      <t xml:space="preserve">Współczynnik przenikania [U]
</t>
    </r>
    <r>
      <rPr>
        <sz val="8"/>
        <rFont val="Calibri"/>
        <family val="2"/>
        <charset val="238"/>
        <scheme val="minor"/>
      </rPr>
      <t>[W/m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K]</t>
    </r>
  </si>
  <si>
    <t>Zakres robót termomodernizacyjnych - rodzaj przegrody</t>
  </si>
  <si>
    <t>Zakres robót termomodernizacyjnych - rodzaj instalacji</t>
  </si>
  <si>
    <t>Jednostka miary</t>
  </si>
  <si>
    <t xml:space="preserve">Stolarka drzwiowa </t>
  </si>
  <si>
    <r>
      <t>Łączna powierzchnia 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/ liczba okien szt.</t>
    </r>
  </si>
  <si>
    <t xml:space="preserve">Stolarka okienna </t>
  </si>
  <si>
    <r>
      <t>Łączna powierzchnia m</t>
    </r>
    <r>
      <rPr>
        <vertAlign val="superscript"/>
        <sz val="8"/>
        <rFont val="Calibri"/>
        <family val="2"/>
        <charset val="238"/>
        <scheme val="minor"/>
      </rPr>
      <t>2</t>
    </r>
    <r>
      <rPr>
        <sz val="8"/>
        <rFont val="Calibri"/>
        <family val="2"/>
        <charset val="238"/>
        <scheme val="minor"/>
      </rPr>
      <t>/ liczba drzwi szt.</t>
    </r>
  </si>
  <si>
    <r>
      <t>*</t>
    </r>
    <r>
      <rPr>
        <sz val="8"/>
        <color theme="0" tint="-0.499984740745262"/>
        <rFont val="Calibri"/>
        <family val="2"/>
        <charset val="238"/>
        <scheme val="minor"/>
      </rPr>
      <t xml:space="preserve"> wg KOBIZE "Wartości opałowe (WO) i wskaźniki emisji CO2 (WE) w roku 2017 do raportowania w ramach Systemu Handlu Uprawnieniami do Emisji za rok 2020"</t>
    </r>
  </si>
  <si>
    <r>
      <t>*</t>
    </r>
    <r>
      <rPr>
        <sz val="9"/>
        <color theme="0" tint="-0.34998626667073579"/>
        <rFont val="Calibri"/>
        <family val="2"/>
        <charset val="238"/>
        <scheme val="minor"/>
      </rPr>
      <t xml:space="preserve"> wg KOBIZE "Wartości opałowe (WO) i wskaźniki emisji CO2 (WE) w roku 2017 do raportowania w ramach Systemu Handlu Uprawnieniami do Emisji za rok 2020"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</si>
</sst>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00"/>
    <numFmt numFmtId="165" formatCode="0.0"/>
    <numFmt numFmtId="166" formatCode="0.00000"/>
    <numFmt numFmtId="167" formatCode="#,##0.0"/>
    <numFmt numFmtId="168" formatCode="[$-415]d\ mmmm\ yyyy;@"/>
    <numFmt numFmtId="169" formatCode="#,##0.000000"/>
    <numFmt numFmtId="170" formatCode="yyyy/mm/dd;@"/>
    <numFmt numFmtId="171" formatCode="#,##0.000"/>
  </numFmts>
  <fonts count="6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vertAlign val="subscript"/>
      <sz val="10"/>
      <name val="Arial CE"/>
      <charset val="238"/>
    </font>
    <font>
      <b/>
      <sz val="11"/>
      <color theme="1"/>
      <name val="Czcionka tekstu podstawowego"/>
      <charset val="238"/>
    </font>
    <font>
      <b/>
      <sz val="16"/>
      <color theme="1"/>
      <name val="Czcionka tekstu podstawowego"/>
      <charset val="238"/>
    </font>
    <font>
      <sz val="11"/>
      <name val="Calibri"/>
      <family val="2"/>
      <charset val="238"/>
      <scheme val="minor"/>
    </font>
    <font>
      <vertAlign val="subscript"/>
      <sz val="11"/>
      <name val="Calibri"/>
      <family val="2"/>
      <charset val="238"/>
      <scheme val="minor"/>
    </font>
    <font>
      <sz val="14"/>
      <color theme="1"/>
      <name val="Czcionka tekstu podstawowego"/>
      <family val="2"/>
      <charset val="238"/>
    </font>
    <font>
      <sz val="11"/>
      <name val="Czcionka tekstu podstawowego"/>
      <family val="2"/>
      <charset val="238"/>
    </font>
    <font>
      <b/>
      <sz val="10"/>
      <name val="Arial CE"/>
      <charset val="238"/>
    </font>
    <font>
      <b/>
      <sz val="14"/>
      <name val="Czcionka tekstu podstawowego"/>
      <charset val="238"/>
    </font>
    <font>
      <b/>
      <sz val="11"/>
      <name val="Czcionka tekstu podstawowego"/>
      <charset val="238"/>
    </font>
    <font>
      <sz val="11"/>
      <name val="Czcionka tekstu podstawowego"/>
      <charset val="238"/>
    </font>
    <font>
      <b/>
      <sz val="18"/>
      <name val="Czcionka tekstu podstawowego"/>
      <charset val="238"/>
    </font>
    <font>
      <b/>
      <sz val="16"/>
      <name val="Czcionka tekstu podstawowego"/>
      <charset val="238"/>
    </font>
    <font>
      <b/>
      <sz val="13"/>
      <name val="Czcionka tekstu podstawowego"/>
      <charset val="238"/>
    </font>
    <font>
      <b/>
      <sz val="13"/>
      <color theme="1"/>
      <name val="Czcionka tekstu podstawowego"/>
      <charset val="238"/>
    </font>
    <font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vertAlign val="subscript"/>
      <sz val="10"/>
      <name val="Arial CE"/>
      <family val="2"/>
      <charset val="238"/>
    </font>
    <font>
      <vertAlign val="subscript"/>
      <sz val="10"/>
      <name val="Times New Roman CE"/>
      <family val="1"/>
      <charset val="238"/>
    </font>
    <font>
      <sz val="8"/>
      <name val="Times New Roman CE"/>
      <family val="1"/>
      <charset val="238"/>
    </font>
    <font>
      <b/>
      <sz val="8"/>
      <name val="Times New Roman CE"/>
      <family val="1"/>
      <charset val="238"/>
    </font>
    <font>
      <sz val="12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vertAlign val="subscript"/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vertAlign val="superscript"/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perscript"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8"/>
      <color theme="1"/>
      <name val="Czcionka tekstu podstawowego"/>
      <family val="2"/>
      <charset val="238"/>
    </font>
    <font>
      <vertAlign val="superscript"/>
      <sz val="8"/>
      <color theme="0" tint="-0.499984740745262"/>
      <name val="Calibri"/>
      <family val="2"/>
      <charset val="238"/>
      <scheme val="minor"/>
    </font>
    <font>
      <sz val="8"/>
      <color theme="0" tint="-0.499984740745262"/>
      <name val="Calibri"/>
      <family val="2"/>
      <charset val="238"/>
      <scheme val="minor"/>
    </font>
    <font>
      <sz val="8"/>
      <color theme="0" tint="-0.499984740745262"/>
      <name val="Czcionka tekstu podstawowego"/>
      <family val="2"/>
      <charset val="238"/>
    </font>
    <font>
      <sz val="10"/>
      <name val="Czcionka tekstu podstawowego"/>
      <charset val="238"/>
    </font>
    <font>
      <vertAlign val="superscript"/>
      <sz val="18"/>
      <color theme="1"/>
      <name val="Czcionka tekstu podstawowego"/>
      <charset val="238"/>
    </font>
    <font>
      <vertAlign val="superscript"/>
      <sz val="11"/>
      <color theme="1"/>
      <name val="Czcionka tekstu podstawowego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zcionka tekstu podstawowego"/>
      <family val="2"/>
      <charset val="238"/>
    </font>
    <font>
      <vertAlign val="superscript"/>
      <sz val="9"/>
      <color theme="0" tint="-0.34998626667073579"/>
      <name val="Calibri"/>
      <family val="2"/>
      <charset val="238"/>
      <scheme val="minor"/>
    </font>
    <font>
      <sz val="9"/>
      <color theme="0" tint="-0.3499862666707357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0"/>
      <color theme="1"/>
      <name val="Czcionka tekstu podstawowego"/>
      <charset val="238"/>
    </font>
    <font>
      <b/>
      <sz val="8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10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 diagonalUp="1" diagonalDown="1">
      <left/>
      <right/>
      <top/>
      <bottom/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 diagonalUp="1" diagonalDown="1"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 style="thin">
        <color auto="1"/>
      </diagonal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 diagonalDown="1"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 style="thin">
        <color auto="1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</cellStyleXfs>
  <cellXfs count="678">
    <xf numFmtId="0" fontId="0" fillId="0" borderId="0" xfId="0"/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5" fillId="0" borderId="0" xfId="1" applyBorder="1" applyAlignment="1" applyProtection="1">
      <alignment horizontal="center" vertical="center" wrapText="1"/>
      <protection hidden="1"/>
    </xf>
    <xf numFmtId="0" fontId="6" fillId="0" borderId="0" xfId="2" applyBorder="1" applyAlignment="1" applyProtection="1">
      <alignment horizontal="center"/>
      <protection hidden="1"/>
    </xf>
    <xf numFmtId="0" fontId="7" fillId="0" borderId="0" xfId="2" applyFont="1" applyProtection="1">
      <protection hidden="1"/>
    </xf>
    <xf numFmtId="0" fontId="7" fillId="0" borderId="0" xfId="2" applyFont="1" applyFill="1" applyProtection="1">
      <protection hidden="1"/>
    </xf>
    <xf numFmtId="0" fontId="6" fillId="0" borderId="0" xfId="2" applyFont="1" applyBorder="1" applyAlignment="1" applyProtection="1">
      <alignment horizontal="center" vertical="center"/>
      <protection hidden="1"/>
    </xf>
    <xf numFmtId="0" fontId="4" fillId="0" borderId="0" xfId="3" applyProtection="1">
      <protection hidden="1"/>
    </xf>
    <xf numFmtId="0" fontId="6" fillId="0" borderId="0" xfId="2" applyFill="1" applyBorder="1" applyAlignment="1" applyProtection="1">
      <alignment horizontal="center"/>
      <protection hidden="1"/>
    </xf>
    <xf numFmtId="0" fontId="0" fillId="0" borderId="0" xfId="0" quotePrefix="1" applyAlignment="1" applyProtection="1">
      <alignment horizontal="right"/>
      <protection hidden="1"/>
    </xf>
    <xf numFmtId="0" fontId="0" fillId="0" borderId="0" xfId="0" quotePrefix="1" applyProtection="1">
      <protection hidden="1"/>
    </xf>
    <xf numFmtId="0" fontId="11" fillId="0" borderId="1" xfId="0" applyFont="1" applyBorder="1" applyProtection="1">
      <protection hidden="1"/>
    </xf>
    <xf numFmtId="164" fontId="11" fillId="0" borderId="1" xfId="0" applyNumberFormat="1" applyFont="1" applyBorder="1" applyAlignment="1" applyProtection="1">
      <alignment horizontal="right"/>
      <protection hidden="1"/>
    </xf>
    <xf numFmtId="0" fontId="0" fillId="0" borderId="1" xfId="0" applyBorder="1" applyProtection="1">
      <protection hidden="1"/>
    </xf>
    <xf numFmtId="0" fontId="14" fillId="0" borderId="0" xfId="0" applyFont="1" applyProtection="1">
      <protection hidden="1"/>
    </xf>
    <xf numFmtId="0" fontId="15" fillId="0" borderId="1" xfId="5" applyFont="1" applyBorder="1" applyAlignment="1" applyProtection="1">
      <protection hidden="1"/>
    </xf>
    <xf numFmtId="0" fontId="15" fillId="0" borderId="1" xfId="5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6" fillId="0" borderId="1" xfId="5" applyFont="1" applyBorder="1" applyAlignment="1" applyProtection="1">
      <protection hidden="1"/>
    </xf>
    <xf numFmtId="0" fontId="14" fillId="0" borderId="1" xfId="0" applyFont="1" applyBorder="1" applyProtection="1">
      <protection hidden="1"/>
    </xf>
    <xf numFmtId="0" fontId="6" fillId="0" borderId="1" xfId="5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 indent="23"/>
      <protection hidden="1"/>
    </xf>
    <xf numFmtId="164" fontId="14" fillId="0" borderId="0" xfId="0" applyNumberFormat="1" applyFont="1" applyAlignment="1" applyProtection="1">
      <alignment horizontal="right"/>
      <protection hidden="1"/>
    </xf>
    <xf numFmtId="0" fontId="14" fillId="0" borderId="0" xfId="0" applyFont="1" applyAlignment="1" applyProtection="1">
      <alignment horizontal="left"/>
      <protection hidden="1"/>
    </xf>
    <xf numFmtId="0" fontId="24" fillId="0" borderId="0" xfId="0" applyFont="1" applyBorder="1" applyProtection="1">
      <protection hidden="1"/>
    </xf>
    <xf numFmtId="0" fontId="7" fillId="0" borderId="0" xfId="0" applyFont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6" fillId="0" borderId="10" xfId="2" applyBorder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164" fontId="0" fillId="0" borderId="10" xfId="0" applyNumberFormat="1" applyBorder="1" applyProtection="1">
      <protection hidden="1"/>
    </xf>
    <xf numFmtId="0" fontId="6" fillId="0" borderId="1" xfId="2" applyBorder="1" applyAlignment="1" applyProtection="1">
      <alignment horizontal="center"/>
      <protection hidden="1"/>
    </xf>
    <xf numFmtId="164" fontId="0" fillId="0" borderId="1" xfId="0" applyNumberFormat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6" fillId="0" borderId="16" xfId="2" applyBorder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164" fontId="0" fillId="0" borderId="16" xfId="0" applyNumberFormat="1" applyBorder="1" applyProtection="1">
      <protection hidden="1"/>
    </xf>
    <xf numFmtId="0" fontId="0" fillId="0" borderId="0" xfId="0" applyBorder="1" applyAlignment="1" applyProtection="1">
      <protection hidden="1"/>
    </xf>
    <xf numFmtId="0" fontId="24" fillId="0" borderId="0" xfId="0" applyFont="1" applyBorder="1" applyAlignment="1" applyProtection="1">
      <alignment horizontal="center"/>
      <protection hidden="1"/>
    </xf>
    <xf numFmtId="0" fontId="24" fillId="0" borderId="0" xfId="0" applyFont="1" applyBorder="1" applyAlignment="1" applyProtection="1">
      <alignment horizontal="center" vertical="top"/>
      <protection hidden="1"/>
    </xf>
    <xf numFmtId="0" fontId="24" fillId="0" borderId="0" xfId="0" applyFont="1" applyProtection="1">
      <protection hidden="1"/>
    </xf>
    <xf numFmtId="0" fontId="24" fillId="0" borderId="2" xfId="0" applyFont="1" applyBorder="1" applyAlignment="1" applyProtection="1">
      <protection hidden="1"/>
    </xf>
    <xf numFmtId="0" fontId="0" fillId="0" borderId="4" xfId="0" applyBorder="1" applyProtection="1">
      <protection hidden="1"/>
    </xf>
    <xf numFmtId="0" fontId="24" fillId="0" borderId="2" xfId="0" applyFont="1" applyBorder="1" applyAlignment="1" applyProtection="1">
      <alignment horizontal="center"/>
      <protection hidden="1"/>
    </xf>
    <xf numFmtId="0" fontId="24" fillId="0" borderId="1" xfId="0" applyFont="1" applyBorder="1" applyAlignment="1" applyProtection="1">
      <alignment horizontal="center"/>
      <protection hidden="1"/>
    </xf>
    <xf numFmtId="2" fontId="23" fillId="0" borderId="9" xfId="0" applyNumberFormat="1" applyFont="1" applyBorder="1" applyAlignment="1" applyProtection="1">
      <alignment horizontal="center"/>
      <protection hidden="1"/>
    </xf>
    <xf numFmtId="2" fontId="23" fillId="0" borderId="5" xfId="0" applyNumberFormat="1" applyFont="1" applyBorder="1" applyAlignment="1" applyProtection="1">
      <alignment horizontal="center"/>
      <protection hidden="1"/>
    </xf>
    <xf numFmtId="2" fontId="23" fillId="0" borderId="11" xfId="0" applyNumberFormat="1" applyFont="1" applyBorder="1" applyAlignment="1" applyProtection="1">
      <alignment horizontal="center"/>
      <protection hidden="1"/>
    </xf>
    <xf numFmtId="2" fontId="23" fillId="0" borderId="1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4" fillId="0" borderId="0" xfId="0" applyFont="1" applyAlignment="1" applyProtection="1">
      <protection hidden="1"/>
    </xf>
    <xf numFmtId="0" fontId="27" fillId="0" borderId="0" xfId="0" applyFont="1" applyBorder="1" applyAlignment="1" applyProtection="1">
      <alignment horizontal="left"/>
      <protection hidden="1"/>
    </xf>
    <xf numFmtId="0" fontId="27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protection hidden="1"/>
    </xf>
    <xf numFmtId="0" fontId="28" fillId="0" borderId="0" xfId="0" applyFont="1" applyBorder="1" applyAlignment="1" applyProtection="1">
      <alignment horizontal="left"/>
      <protection hidden="1"/>
    </xf>
    <xf numFmtId="2" fontId="24" fillId="0" borderId="0" xfId="0" applyNumberFormat="1" applyFont="1" applyBorder="1" applyAlignment="1" applyProtection="1">
      <alignment horizontal="center"/>
      <protection hidden="1"/>
    </xf>
    <xf numFmtId="165" fontId="24" fillId="0" borderId="0" xfId="0" applyNumberFormat="1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11" fillId="0" borderId="3" xfId="0" applyFont="1" applyBorder="1" applyProtection="1">
      <protection hidden="1"/>
    </xf>
    <xf numFmtId="0" fontId="0" fillId="0" borderId="5" xfId="0" applyBorder="1" applyProtection="1">
      <protection hidden="1"/>
    </xf>
    <xf numFmtId="0" fontId="0" fillId="0" borderId="9" xfId="0" applyBorder="1" applyProtection="1">
      <protection hidden="1"/>
    </xf>
    <xf numFmtId="0" fontId="0" fillId="0" borderId="6" xfId="0" applyBorder="1" applyProtection="1">
      <protection hidden="1"/>
    </xf>
    <xf numFmtId="0" fontId="0" fillId="0" borderId="11" xfId="0" applyBorder="1" applyProtection="1">
      <protection hidden="1"/>
    </xf>
    <xf numFmtId="0" fontId="0" fillId="0" borderId="25" xfId="0" applyBorder="1" applyProtection="1">
      <protection hidden="1"/>
    </xf>
    <xf numFmtId="0" fontId="0" fillId="0" borderId="12" xfId="0" applyBorder="1" applyProtection="1">
      <protection hidden="1"/>
    </xf>
    <xf numFmtId="166" fontId="14" fillId="0" borderId="0" xfId="0" applyNumberFormat="1" applyFont="1" applyAlignment="1" applyProtection="1">
      <alignment horizontal="right"/>
      <protection hidden="1"/>
    </xf>
    <xf numFmtId="2" fontId="11" fillId="0" borderId="1" xfId="0" applyNumberFormat="1" applyFont="1" applyBorder="1" applyAlignment="1" applyProtection="1">
      <alignment horizontal="right"/>
      <protection hidden="1"/>
    </xf>
    <xf numFmtId="0" fontId="14" fillId="0" borderId="0" xfId="0" applyFont="1" applyFill="1" applyProtection="1">
      <protection hidden="1"/>
    </xf>
    <xf numFmtId="0" fontId="0" fillId="2" borderId="1" xfId="0" applyFill="1" applyBorder="1" applyProtection="1">
      <protection locked="0"/>
    </xf>
    <xf numFmtId="0" fontId="9" fillId="0" borderId="0" xfId="0" applyFont="1" applyProtection="1">
      <protection hidden="1"/>
    </xf>
    <xf numFmtId="0" fontId="14" fillId="0" borderId="27" xfId="0" applyFont="1" applyBorder="1" applyProtection="1">
      <protection locked="0"/>
    </xf>
    <xf numFmtId="0" fontId="6" fillId="0" borderId="1" xfId="5" applyFont="1" applyBorder="1" applyAlignment="1" applyProtection="1">
      <alignment horizontal="center"/>
      <protection locked="0"/>
    </xf>
    <xf numFmtId="0" fontId="30" fillId="0" borderId="0" xfId="0" applyFont="1" applyProtection="1">
      <protection hidden="1"/>
    </xf>
    <xf numFmtId="0" fontId="0" fillId="2" borderId="0" xfId="0" applyFill="1" applyAlignment="1" applyProtection="1">
      <alignment wrapText="1"/>
      <protection locked="0" hidden="1"/>
    </xf>
    <xf numFmtId="0" fontId="0" fillId="0" borderId="0" xfId="0" applyAlignment="1" applyProtection="1">
      <alignment horizontal="left" vertical="center" wrapText="1" indent="3"/>
      <protection hidden="1"/>
    </xf>
    <xf numFmtId="0" fontId="5" fillId="0" borderId="29" xfId="1" applyBorder="1" applyAlignment="1" applyProtection="1">
      <alignment horizontal="center" vertical="center" wrapText="1"/>
      <protection hidden="1"/>
    </xf>
    <xf numFmtId="0" fontId="6" fillId="0" borderId="30" xfId="2" applyBorder="1" applyAlignment="1" applyProtection="1">
      <alignment horizontal="center"/>
      <protection hidden="1"/>
    </xf>
    <xf numFmtId="0" fontId="0" fillId="0" borderId="30" xfId="0" applyBorder="1" applyProtection="1">
      <protection hidden="1"/>
    </xf>
    <xf numFmtId="0" fontId="6" fillId="0" borderId="1" xfId="2" applyFont="1" applyBorder="1" applyAlignment="1" applyProtection="1">
      <alignment horizontal="center" vertical="center"/>
      <protection hidden="1"/>
    </xf>
    <xf numFmtId="0" fontId="6" fillId="0" borderId="30" xfId="2" applyFont="1" applyBorder="1" applyAlignment="1" applyProtection="1">
      <alignment horizontal="center" vertical="center"/>
      <protection hidden="1"/>
    </xf>
    <xf numFmtId="0" fontId="6" fillId="0" borderId="1" xfId="2" applyFont="1" applyFill="1" applyBorder="1" applyAlignment="1" applyProtection="1">
      <alignment horizontal="center" vertical="center"/>
      <protection hidden="1"/>
    </xf>
    <xf numFmtId="0" fontId="0" fillId="2" borderId="10" xfId="0" applyFill="1" applyBorder="1" applyProtection="1">
      <protection locked="0"/>
    </xf>
    <xf numFmtId="0" fontId="0" fillId="0" borderId="1" xfId="0" applyBorder="1" applyProtection="1">
      <protection locked="0" hidden="1"/>
    </xf>
    <xf numFmtId="0" fontId="0" fillId="0" borderId="10" xfId="0" applyBorder="1" applyProtection="1">
      <protection locked="0" hidden="1"/>
    </xf>
    <xf numFmtId="0" fontId="6" fillId="0" borderId="1" xfId="2" applyBorder="1" applyAlignment="1" applyProtection="1">
      <alignment horizontal="center"/>
    </xf>
    <xf numFmtId="0" fontId="6" fillId="0" borderId="30" xfId="2" applyBorder="1" applyAlignment="1" applyProtection="1">
      <alignment horizontal="center"/>
    </xf>
    <xf numFmtId="0" fontId="0" fillId="2" borderId="10" xfId="0" applyFill="1" applyBorder="1" applyProtection="1"/>
    <xf numFmtId="0" fontId="0" fillId="2" borderId="1" xfId="0" applyFill="1" applyBorder="1" applyProtection="1"/>
    <xf numFmtId="0" fontId="6" fillId="0" borderId="0" xfId="2" applyBorder="1" applyAlignment="1" applyProtection="1">
      <alignment horizontal="center"/>
    </xf>
    <xf numFmtId="0" fontId="3" fillId="0" borderId="0" xfId="8"/>
    <xf numFmtId="0" fontId="24" fillId="0" borderId="0" xfId="5" applyFont="1"/>
    <xf numFmtId="0" fontId="35" fillId="0" borderId="0" xfId="5" applyFont="1"/>
    <xf numFmtId="0" fontId="35" fillId="0" borderId="2" xfId="5" applyFont="1" applyBorder="1"/>
    <xf numFmtId="0" fontId="35" fillId="0" borderId="3" xfId="5" applyFont="1" applyBorder="1"/>
    <xf numFmtId="0" fontId="35" fillId="0" borderId="4" xfId="5" applyFont="1" applyBorder="1"/>
    <xf numFmtId="0" fontId="35" fillId="0" borderId="11" xfId="5" applyFont="1" applyBorder="1"/>
    <xf numFmtId="0" fontId="35" fillId="0" borderId="0" xfId="5" applyFont="1" applyBorder="1"/>
    <xf numFmtId="0" fontId="37" fillId="0" borderId="0" xfId="5" applyFont="1"/>
    <xf numFmtId="0" fontId="35" fillId="0" borderId="25" xfId="5" applyFont="1" applyBorder="1"/>
    <xf numFmtId="0" fontId="33" fillId="0" borderId="25" xfId="5" applyFont="1" applyBorder="1"/>
    <xf numFmtId="0" fontId="33" fillId="0" borderId="0" xfId="5" applyFont="1"/>
    <xf numFmtId="0" fontId="34" fillId="0" borderId="0" xfId="5" applyFont="1"/>
    <xf numFmtId="0" fontId="35" fillId="0" borderId="0" xfId="5" applyFont="1" applyBorder="1" applyAlignment="1"/>
    <xf numFmtId="0" fontId="35" fillId="0" borderId="1" xfId="5" applyFont="1" applyBorder="1" applyAlignment="1">
      <alignment horizontal="center"/>
    </xf>
    <xf numFmtId="0" fontId="35" fillId="0" borderId="1" xfId="5" applyFont="1" applyBorder="1" applyAlignment="1">
      <alignment horizontal="center" vertical="center"/>
    </xf>
    <xf numFmtId="0" fontId="40" fillId="0" borderId="1" xfId="8" applyFont="1" applyBorder="1" applyAlignment="1">
      <alignment horizontal="center"/>
    </xf>
    <xf numFmtId="0" fontId="40" fillId="0" borderId="0" xfId="8" applyFont="1" applyAlignment="1"/>
    <xf numFmtId="0" fontId="40" fillId="0" borderId="0" xfId="8" applyFont="1"/>
    <xf numFmtId="0" fontId="40" fillId="0" borderId="1" xfId="0" applyFont="1" applyBorder="1" applyAlignment="1">
      <alignment horizontal="center" vertical="center"/>
    </xf>
    <xf numFmtId="2" fontId="35" fillId="0" borderId="2" xfId="5" applyNumberFormat="1" applyFont="1" applyBorder="1" applyAlignment="1"/>
    <xf numFmtId="0" fontId="35" fillId="0" borderId="3" xfId="5" applyFont="1" applyBorder="1" applyAlignment="1"/>
    <xf numFmtId="4" fontId="35" fillId="0" borderId="2" xfId="5" applyNumberFormat="1" applyFont="1" applyBorder="1" applyAlignment="1"/>
    <xf numFmtId="0" fontId="35" fillId="0" borderId="2" xfId="5" applyFont="1" applyBorder="1" applyAlignment="1"/>
    <xf numFmtId="0" fontId="11" fillId="0" borderId="0" xfId="5" applyFont="1"/>
    <xf numFmtId="0" fontId="11" fillId="0" borderId="0" xfId="5" applyFont="1" applyBorder="1"/>
    <xf numFmtId="167" fontId="41" fillId="0" borderId="1" xfId="5" applyNumberFormat="1" applyFont="1" applyBorder="1" applyAlignment="1">
      <alignment horizontal="center" vertical="center"/>
    </xf>
    <xf numFmtId="167" fontId="41" fillId="0" borderId="1" xfId="5" applyNumberFormat="1" applyFont="1" applyBorder="1" applyAlignment="1"/>
    <xf numFmtId="0" fontId="13" fillId="0" borderId="5" xfId="0" applyFont="1" applyBorder="1" applyAlignment="1" applyProtection="1">
      <alignment horizontal="center" vertical="center" wrapText="1"/>
      <protection hidden="1"/>
    </xf>
    <xf numFmtId="0" fontId="39" fillId="0" borderId="0" xfId="8" applyFont="1" applyBorder="1" applyAlignment="1">
      <alignment vertical="top"/>
    </xf>
    <xf numFmtId="0" fontId="32" fillId="0" borderId="0" xfId="8" applyFont="1" applyBorder="1" applyAlignment="1"/>
    <xf numFmtId="0" fontId="39" fillId="0" borderId="0" xfId="8" applyFont="1" applyAlignment="1">
      <alignment horizontal="center" vertical="top"/>
    </xf>
    <xf numFmtId="168" fontId="32" fillId="0" borderId="0" xfId="8" applyNumberFormat="1" applyFont="1" applyBorder="1" applyAlignment="1">
      <alignment horizontal="center"/>
    </xf>
    <xf numFmtId="0" fontId="6" fillId="0" borderId="32" xfId="2" applyBorder="1" applyAlignment="1" applyProtection="1">
      <alignment horizontal="center"/>
      <protection hidden="1"/>
    </xf>
    <xf numFmtId="0" fontId="0" fillId="0" borderId="31" xfId="0" applyBorder="1" applyProtection="1">
      <protection hidden="1"/>
    </xf>
    <xf numFmtId="0" fontId="6" fillId="0" borderId="31" xfId="2" applyBorder="1" applyAlignment="1" applyProtection="1">
      <alignment horizontal="center"/>
      <protection hidden="1"/>
    </xf>
    <xf numFmtId="0" fontId="6" fillId="0" borderId="33" xfId="2" applyBorder="1" applyAlignment="1" applyProtection="1">
      <alignment horizontal="center"/>
      <protection hidden="1"/>
    </xf>
    <xf numFmtId="0" fontId="0" fillId="0" borderId="35" xfId="0" applyBorder="1" applyProtection="1">
      <protection hidden="1"/>
    </xf>
    <xf numFmtId="0" fontId="6" fillId="0" borderId="35" xfId="2" applyBorder="1" applyAlignment="1" applyProtection="1">
      <alignment horizontal="center"/>
      <protection hidden="1"/>
    </xf>
    <xf numFmtId="0" fontId="6" fillId="0" borderId="36" xfId="2" applyBorder="1" applyAlignment="1" applyProtection="1">
      <alignment horizontal="center"/>
      <protection hidden="1"/>
    </xf>
    <xf numFmtId="0" fontId="6" fillId="0" borderId="35" xfId="2" applyBorder="1" applyAlignment="1" applyProtection="1">
      <alignment horizontal="center"/>
    </xf>
    <xf numFmtId="0" fontId="6" fillId="0" borderId="36" xfId="2" applyBorder="1" applyAlignment="1" applyProtection="1">
      <alignment horizontal="center"/>
    </xf>
    <xf numFmtId="0" fontId="6" fillId="0" borderId="31" xfId="2" applyBorder="1" applyAlignment="1" applyProtection="1">
      <alignment horizontal="center"/>
    </xf>
    <xf numFmtId="0" fontId="0" fillId="0" borderId="36" xfId="0" applyBorder="1" applyProtection="1">
      <protection hidden="1"/>
    </xf>
    <xf numFmtId="167" fontId="35" fillId="0" borderId="1" xfId="5" applyNumberFormat="1" applyFont="1" applyBorder="1" applyAlignment="1"/>
    <xf numFmtId="167" fontId="35" fillId="0" borderId="1" xfId="5" applyNumberFormat="1" applyFont="1" applyBorder="1" applyAlignment="1">
      <alignment horizontal="center" vertical="center"/>
    </xf>
    <xf numFmtId="165" fontId="35" fillId="0" borderId="1" xfId="5" applyNumberFormat="1" applyFont="1" applyBorder="1" applyAlignment="1"/>
    <xf numFmtId="0" fontId="42" fillId="0" borderId="0" xfId="5" applyFont="1" applyAlignment="1">
      <alignment wrapText="1"/>
    </xf>
    <xf numFmtId="0" fontId="33" fillId="0" borderId="0" xfId="5" applyFont="1" applyAlignment="1">
      <alignment wrapText="1"/>
    </xf>
    <xf numFmtId="0" fontId="0" fillId="0" borderId="0" xfId="0" applyFill="1" applyProtection="1">
      <protection hidden="1"/>
    </xf>
    <xf numFmtId="164" fontId="11" fillId="0" borderId="0" xfId="0" applyNumberFormat="1" applyFont="1" applyBorder="1" applyAlignment="1" applyProtection="1">
      <alignment horizontal="right"/>
      <protection hidden="1"/>
    </xf>
    <xf numFmtId="10" fontId="11" fillId="0" borderId="0" xfId="4" applyNumberFormat="1" applyFont="1" applyBorder="1" applyAlignment="1" applyProtection="1">
      <alignment horizontal="right"/>
      <protection hidden="1"/>
    </xf>
    <xf numFmtId="0" fontId="14" fillId="0" borderId="0" xfId="0" applyFont="1" applyBorder="1" applyProtection="1">
      <protection hidden="1"/>
    </xf>
    <xf numFmtId="0" fontId="14" fillId="0" borderId="0" xfId="0" applyFont="1" applyFill="1" applyBorder="1" applyProtection="1">
      <protection hidden="1"/>
    </xf>
    <xf numFmtId="0" fontId="17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18" fillId="0" borderId="0" xfId="0" applyFont="1" applyFill="1" applyBorder="1" applyProtection="1">
      <protection hidden="1"/>
    </xf>
    <xf numFmtId="2" fontId="14" fillId="0" borderId="0" xfId="0" applyNumberFormat="1" applyFont="1" applyFill="1" applyBorder="1" applyProtection="1">
      <protection hidden="1"/>
    </xf>
    <xf numFmtId="2" fontId="17" fillId="0" borderId="0" xfId="0" applyNumberFormat="1" applyFont="1" applyFill="1" applyBorder="1" applyProtection="1">
      <protection hidden="1"/>
    </xf>
    <xf numFmtId="0" fontId="21" fillId="0" borderId="0" xfId="0" applyFont="1" applyFill="1" applyBorder="1" applyProtection="1">
      <protection hidden="1"/>
    </xf>
    <xf numFmtId="0" fontId="16" fillId="0" borderId="0" xfId="0" applyFont="1" applyFill="1" applyBorder="1" applyProtection="1">
      <protection hidden="1"/>
    </xf>
    <xf numFmtId="0" fontId="20" fillId="0" borderId="0" xfId="0" applyFont="1" applyFill="1" applyBorder="1" applyAlignment="1" applyProtection="1">
      <alignment vertical="center" wrapText="1"/>
      <protection hidden="1"/>
    </xf>
    <xf numFmtId="0" fontId="14" fillId="0" borderId="0" xfId="0" applyFont="1" applyFill="1" applyBorder="1" applyAlignment="1" applyProtection="1">
      <alignment vertical="top" wrapText="1"/>
      <protection locked="0" hidden="1"/>
    </xf>
    <xf numFmtId="0" fontId="17" fillId="0" borderId="0" xfId="0" applyFont="1" applyFill="1" applyBorder="1" applyAlignment="1" applyProtection="1">
      <alignment vertical="center" wrapText="1"/>
      <protection hidden="1"/>
    </xf>
    <xf numFmtId="4" fontId="17" fillId="0" borderId="0" xfId="0" applyNumberFormat="1" applyFont="1" applyFill="1" applyBorder="1" applyAlignment="1" applyProtection="1">
      <protection hidden="1"/>
    </xf>
    <xf numFmtId="4" fontId="16" fillId="0" borderId="0" xfId="0" applyNumberFormat="1" applyFont="1" applyFill="1" applyBorder="1" applyAlignment="1" applyProtection="1">
      <protection hidden="1"/>
    </xf>
    <xf numFmtId="0" fontId="17" fillId="0" borderId="0" xfId="0" applyFont="1" applyFill="1" applyBorder="1" applyAlignment="1" applyProtection="1">
      <alignment vertical="center"/>
      <protection hidden="1"/>
    </xf>
    <xf numFmtId="0" fontId="21" fillId="0" borderId="0" xfId="0" applyFont="1" applyFill="1" applyBorder="1" applyAlignment="1" applyProtection="1">
      <protection hidden="1"/>
    </xf>
    <xf numFmtId="0" fontId="22" fillId="0" borderId="0" xfId="0" applyFont="1" applyFill="1" applyBorder="1" applyAlignment="1" applyProtection="1">
      <protection hidden="1"/>
    </xf>
    <xf numFmtId="4" fontId="0" fillId="0" borderId="0" xfId="0" applyNumberFormat="1" applyFill="1" applyBorder="1" applyAlignment="1" applyProtection="1">
      <protection hidden="1"/>
    </xf>
    <xf numFmtId="0" fontId="14" fillId="0" borderId="0" xfId="0" applyFont="1" applyFill="1" applyBorder="1" applyAlignment="1" applyProtection="1">
      <alignment vertical="center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35" fillId="0" borderId="1" xfId="5" applyFont="1" applyBorder="1"/>
    <xf numFmtId="0" fontId="40" fillId="0" borderId="1" xfId="0" applyFont="1" applyBorder="1" applyAlignment="1" applyProtection="1">
      <alignment horizontal="left"/>
      <protection hidden="1"/>
    </xf>
    <xf numFmtId="0" fontId="40" fillId="0" borderId="1" xfId="0" applyFont="1" applyBorder="1" applyAlignment="1" applyProtection="1">
      <alignment wrapText="1"/>
      <protection hidden="1"/>
    </xf>
    <xf numFmtId="0" fontId="3" fillId="0" borderId="40" xfId="8" applyBorder="1"/>
    <xf numFmtId="0" fontId="44" fillId="0" borderId="0" xfId="0" applyFont="1" applyAlignment="1">
      <alignment horizontal="center"/>
    </xf>
    <xf numFmtId="0" fontId="44" fillId="0" borderId="0" xfId="0" applyFont="1"/>
    <xf numFmtId="0" fontId="39" fillId="0" borderId="0" xfId="8" applyFont="1" applyAlignment="1"/>
    <xf numFmtId="0" fontId="39" fillId="0" borderId="0" xfId="8" applyFont="1" applyAlignment="1">
      <alignment vertical="top"/>
    </xf>
    <xf numFmtId="169" fontId="35" fillId="0" borderId="2" xfId="5" applyNumberFormat="1" applyFont="1" applyBorder="1" applyProtection="1">
      <protection locked="0"/>
    </xf>
    <xf numFmtId="4" fontId="35" fillId="0" borderId="1" xfId="0" applyNumberFormat="1" applyFont="1" applyBorder="1" applyAlignment="1" applyProtection="1">
      <alignment horizontal="right"/>
      <protection hidden="1"/>
    </xf>
    <xf numFmtId="0" fontId="45" fillId="0" borderId="0" xfId="5" applyFont="1"/>
    <xf numFmtId="0" fontId="47" fillId="0" borderId="0" xfId="0" applyFont="1" applyProtection="1">
      <protection hidden="1"/>
    </xf>
    <xf numFmtId="0" fontId="17" fillId="0" borderId="9" xfId="0" applyFont="1" applyBorder="1" applyProtection="1">
      <protection hidden="1"/>
    </xf>
    <xf numFmtId="0" fontId="14" fillId="0" borderId="9" xfId="0" applyFont="1" applyBorder="1" applyProtection="1">
      <protection hidden="1"/>
    </xf>
    <xf numFmtId="0" fontId="6" fillId="0" borderId="28" xfId="5" applyFont="1" applyBorder="1" applyAlignment="1" applyProtection="1">
      <protection hidden="1"/>
    </xf>
    <xf numFmtId="0" fontId="6" fillId="0" borderId="0" xfId="5" applyFont="1" applyBorder="1" applyAlignment="1" applyProtection="1">
      <protection hidden="1"/>
    </xf>
    <xf numFmtId="2" fontId="35" fillId="0" borderId="11" xfId="5" applyNumberFormat="1" applyFont="1" applyBorder="1" applyAlignment="1" applyProtection="1">
      <alignment horizontal="center" vertical="center"/>
      <protection hidden="1"/>
    </xf>
    <xf numFmtId="0" fontId="35" fillId="0" borderId="4" xfId="5" applyFont="1" applyBorder="1" applyAlignment="1" applyProtection="1">
      <alignment horizontal="center" vertical="center"/>
      <protection hidden="1"/>
    </xf>
    <xf numFmtId="0" fontId="35" fillId="0" borderId="3" xfId="5" applyFont="1" applyBorder="1" applyAlignment="1" applyProtection="1">
      <alignment horizontal="center" vertical="center"/>
      <protection hidden="1"/>
    </xf>
    <xf numFmtId="0" fontId="48" fillId="0" borderId="0" xfId="0" applyFont="1" applyProtection="1">
      <protection hidden="1"/>
    </xf>
    <xf numFmtId="2" fontId="35" fillId="0" borderId="1" xfId="4" applyNumberFormat="1" applyFont="1" applyBorder="1" applyAlignment="1" applyProtection="1">
      <alignment horizontal="right"/>
      <protection hidden="1"/>
    </xf>
    <xf numFmtId="0" fontId="39" fillId="0" borderId="0" xfId="8" applyFont="1" applyBorder="1" applyAlignment="1">
      <alignment horizontal="center" vertical="top"/>
    </xf>
    <xf numFmtId="0" fontId="14" fillId="0" borderId="0" xfId="0" applyFont="1" applyFill="1" applyBorder="1" applyAlignment="1" applyProtection="1">
      <alignment wrapText="1"/>
      <protection hidden="1"/>
    </xf>
    <xf numFmtId="0" fontId="35" fillId="0" borderId="0" xfId="5" applyFont="1" applyBorder="1" applyAlignment="1">
      <alignment horizontal="left"/>
    </xf>
    <xf numFmtId="0" fontId="11" fillId="0" borderId="0" xfId="5" applyFont="1" applyBorder="1" applyAlignment="1" applyProtection="1">
      <alignment horizontal="left" vertical="top"/>
      <protection hidden="1"/>
    </xf>
    <xf numFmtId="0" fontId="35" fillId="0" borderId="0" xfId="5" applyFont="1" applyBorder="1" applyAlignment="1" applyProtection="1">
      <alignment horizontal="center" vertical="top"/>
      <protection hidden="1"/>
    </xf>
    <xf numFmtId="0" fontId="35" fillId="0" borderId="1" xfId="5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 applyProtection="1">
      <alignment horizontal="center" vertical="center"/>
      <protection hidden="1"/>
    </xf>
    <xf numFmtId="0" fontId="35" fillId="0" borderId="1" xfId="5" applyFont="1" applyBorder="1" applyAlignment="1" applyProtection="1">
      <alignment vertical="center" wrapText="1"/>
      <protection hidden="1"/>
    </xf>
    <xf numFmtId="0" fontId="35" fillId="0" borderId="1" xfId="5" applyFont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horizontal="center" vertical="center"/>
      <protection hidden="1"/>
    </xf>
    <xf numFmtId="0" fontId="35" fillId="0" borderId="1" xfId="5" applyFont="1" applyFill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vertical="top" wrapText="1"/>
      <protection hidden="1"/>
    </xf>
    <xf numFmtId="0" fontId="35" fillId="0" borderId="1" xfId="5" applyFont="1" applyFill="1" applyBorder="1" applyAlignment="1" applyProtection="1">
      <alignment horizontal="center" vertical="center"/>
      <protection hidden="1"/>
    </xf>
    <xf numFmtId="0" fontId="35" fillId="0" borderId="0" xfId="5" applyFont="1" applyBorder="1" applyAlignment="1" applyProtection="1">
      <alignment vertical="top"/>
      <protection hidden="1"/>
    </xf>
    <xf numFmtId="0" fontId="11" fillId="0" borderId="0" xfId="5" applyFont="1" applyBorder="1" applyAlignment="1" applyProtection="1">
      <alignment horizontal="left" vertical="center"/>
      <protection hidden="1"/>
    </xf>
    <xf numFmtId="0" fontId="37" fillId="0" borderId="0" xfId="5" applyFont="1" applyBorder="1" applyAlignment="1" applyProtection="1">
      <alignment horizontal="center" vertical="top"/>
      <protection hidden="1"/>
    </xf>
    <xf numFmtId="0" fontId="53" fillId="0" borderId="0" xfId="0" applyFont="1" applyProtection="1">
      <protection hidden="1"/>
    </xf>
    <xf numFmtId="0" fontId="37" fillId="0" borderId="0" xfId="5" applyFont="1" applyBorder="1" applyAlignment="1" applyProtection="1">
      <alignment horizontal="left" vertical="top"/>
      <protection hidden="1"/>
    </xf>
    <xf numFmtId="0" fontId="53" fillId="0" borderId="0" xfId="0" applyFont="1"/>
    <xf numFmtId="0" fontId="0" fillId="0" borderId="4" xfId="0" applyBorder="1"/>
    <xf numFmtId="0" fontId="0" fillId="0" borderId="3" xfId="0" applyBorder="1"/>
    <xf numFmtId="0" fontId="35" fillId="0" borderId="7" xfId="5" applyFont="1" applyBorder="1"/>
    <xf numFmtId="0" fontId="35" fillId="0" borderId="26" xfId="5" applyFont="1" applyBorder="1"/>
    <xf numFmtId="0" fontId="35" fillId="0" borderId="8" xfId="5" applyFont="1" applyBorder="1"/>
    <xf numFmtId="0" fontId="33" fillId="0" borderId="0" xfId="5" applyFont="1" applyAlignment="1"/>
    <xf numFmtId="0" fontId="42" fillId="0" borderId="0" xfId="5" applyFont="1" applyAlignment="1"/>
    <xf numFmtId="0" fontId="35" fillId="0" borderId="0" xfId="5" applyFont="1" applyBorder="1" applyAlignment="1">
      <alignment vertical="center"/>
    </xf>
    <xf numFmtId="0" fontId="35" fillId="0" borderId="40" xfId="5" applyFont="1" applyBorder="1"/>
    <xf numFmtId="0" fontId="0" fillId="0" borderId="40" xfId="0" applyBorder="1"/>
    <xf numFmtId="0" fontId="54" fillId="0" borderId="0" xfId="5" applyFont="1"/>
    <xf numFmtId="0" fontId="35" fillId="0" borderId="0" xfId="5" applyFont="1" applyBorder="1" applyAlignment="1" applyProtection="1">
      <alignment vertical="center" wrapText="1"/>
      <protection hidden="1"/>
    </xf>
    <xf numFmtId="0" fontId="35" fillId="0" borderId="0" xfId="5" applyFont="1" applyBorder="1" applyAlignment="1" applyProtection="1">
      <alignment vertical="center"/>
      <protection hidden="1"/>
    </xf>
    <xf numFmtId="0" fontId="35" fillId="0" borderId="0" xfId="5" applyFont="1" applyFill="1" applyBorder="1" applyAlignment="1" applyProtection="1">
      <alignment horizontal="center" vertical="center" wrapText="1"/>
      <protection hidden="1"/>
    </xf>
    <xf numFmtId="0" fontId="40" fillId="0" borderId="0" xfId="0" applyFont="1" applyFill="1" applyBorder="1" applyAlignment="1" applyProtection="1">
      <alignment horizontal="center" vertical="center"/>
      <protection hidden="1"/>
    </xf>
    <xf numFmtId="0" fontId="40" fillId="0" borderId="0" xfId="0" applyFont="1" applyFill="1" applyBorder="1" applyAlignment="1" applyProtection="1">
      <alignment vertical="center"/>
      <protection hidden="1"/>
    </xf>
    <xf numFmtId="0" fontId="35" fillId="0" borderId="0" xfId="5" applyFont="1" applyBorder="1" applyAlignment="1" applyProtection="1">
      <alignment vertical="top" wrapText="1"/>
      <protection hidden="1"/>
    </xf>
    <xf numFmtId="0" fontId="35" fillId="0" borderId="0" xfId="5" applyFont="1" applyBorder="1" applyAlignment="1" applyProtection="1">
      <alignment horizontal="center" vertical="center"/>
      <protection hidden="1"/>
    </xf>
    <xf numFmtId="0" fontId="11" fillId="0" borderId="0" xfId="5" applyFont="1" applyProtection="1">
      <protection hidden="1"/>
    </xf>
    <xf numFmtId="0" fontId="35" fillId="0" borderId="0" xfId="5" applyFont="1" applyProtection="1">
      <protection hidden="1"/>
    </xf>
    <xf numFmtId="0" fontId="3" fillId="0" borderId="40" xfId="8" applyBorder="1" applyProtection="1">
      <protection hidden="1"/>
    </xf>
    <xf numFmtId="0" fontId="39" fillId="0" borderId="0" xfId="8" applyFont="1" applyAlignment="1" applyProtection="1">
      <protection hidden="1"/>
    </xf>
    <xf numFmtId="0" fontId="3" fillId="0" borderId="0" xfId="8" applyProtection="1">
      <protection hidden="1"/>
    </xf>
    <xf numFmtId="0" fontId="39" fillId="0" borderId="0" xfId="8" applyFont="1" applyAlignment="1" applyProtection="1">
      <alignment vertical="top"/>
      <protection hidden="1"/>
    </xf>
    <xf numFmtId="0" fontId="45" fillId="0" borderId="0" xfId="5" applyFont="1" applyProtection="1">
      <protection hidden="1"/>
    </xf>
    <xf numFmtId="0" fontId="57" fillId="0" borderId="1" xfId="0" applyFont="1" applyBorder="1" applyAlignment="1">
      <alignment horizontal="center"/>
    </xf>
    <xf numFmtId="0" fontId="35" fillId="0" borderId="0" xfId="5" applyFont="1" applyBorder="1" applyAlignment="1">
      <alignment horizontal="center" vertical="center"/>
    </xf>
    <xf numFmtId="0" fontId="35" fillId="0" borderId="1" xfId="5" applyFont="1" applyBorder="1" applyAlignment="1">
      <alignment horizontal="center"/>
    </xf>
    <xf numFmtId="0" fontId="35" fillId="0" borderId="1" xfId="5" applyFont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horizontal="center" vertical="center" wrapText="1"/>
      <protection hidden="1"/>
    </xf>
    <xf numFmtId="0" fontId="35" fillId="0" borderId="1" xfId="5" applyFont="1" applyBorder="1" applyAlignment="1" applyProtection="1">
      <alignment horizontal="center" vertical="center"/>
      <protection hidden="1"/>
    </xf>
    <xf numFmtId="0" fontId="35" fillId="0" borderId="0" xfId="5" applyFont="1" applyBorder="1" applyAlignment="1" applyProtection="1">
      <alignment horizontal="left" vertical="top"/>
      <protection hidden="1"/>
    </xf>
    <xf numFmtId="0" fontId="35" fillId="0" borderId="10" xfId="5" applyFont="1" applyBorder="1" applyAlignment="1" applyProtection="1">
      <alignment horizontal="center" vertical="center"/>
      <protection hidden="1"/>
    </xf>
    <xf numFmtId="0" fontId="39" fillId="0" borderId="0" xfId="8" applyFont="1" applyAlignment="1">
      <alignment horizontal="center" vertical="top"/>
    </xf>
    <xf numFmtId="0" fontId="35" fillId="0" borderId="0" xfId="5" applyFont="1" applyBorder="1" applyAlignment="1" applyProtection="1">
      <alignment horizontal="center" vertical="top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4" fontId="35" fillId="0" borderId="2" xfId="5" applyNumberFormat="1" applyFont="1" applyBorder="1" applyAlignment="1" applyProtection="1">
      <alignment horizontal="center" vertical="center"/>
      <protection hidden="1"/>
    </xf>
    <xf numFmtId="4" fontId="35" fillId="0" borderId="1" xfId="5" applyNumberFormat="1" applyFont="1" applyBorder="1" applyAlignment="1" applyProtection="1">
      <alignment horizontal="center" vertical="center"/>
      <protection hidden="1"/>
    </xf>
    <xf numFmtId="0" fontId="35" fillId="0" borderId="1" xfId="5" applyFont="1" applyBorder="1" applyAlignment="1" applyProtection="1">
      <alignment horizontal="center"/>
      <protection hidden="1"/>
    </xf>
    <xf numFmtId="0" fontId="35" fillId="0" borderId="11" xfId="5" applyFont="1" applyBorder="1" applyAlignment="1" applyProtection="1">
      <alignment horizontal="center" vertical="center"/>
      <protection hidden="1"/>
    </xf>
    <xf numFmtId="0" fontId="35" fillId="0" borderId="25" xfId="5" applyFont="1" applyBorder="1" applyAlignment="1" applyProtection="1">
      <alignment horizontal="center" vertical="center"/>
      <protection hidden="1"/>
    </xf>
    <xf numFmtId="167" fontId="35" fillId="0" borderId="1" xfId="5" applyNumberFormat="1" applyFont="1" applyBorder="1" applyAlignment="1" applyProtection="1">
      <alignment horizontal="center" vertical="center"/>
      <protection hidden="1"/>
    </xf>
    <xf numFmtId="167" fontId="41" fillId="0" borderId="1" xfId="5" applyNumberFormat="1" applyFont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wrapText="1"/>
      <protection hidden="1"/>
    </xf>
    <xf numFmtId="0" fontId="6" fillId="0" borderId="0" xfId="5" applyFont="1" applyFill="1" applyBorder="1" applyAlignment="1" applyProtection="1">
      <protection hidden="1"/>
    </xf>
    <xf numFmtId="0" fontId="15" fillId="0" borderId="0" xfId="5" applyFont="1" applyFill="1" applyBorder="1" applyAlignment="1" applyProtection="1">
      <alignment horizontal="center"/>
      <protection hidden="1"/>
    </xf>
    <xf numFmtId="0" fontId="15" fillId="0" borderId="0" xfId="5" applyFont="1" applyFill="1" applyBorder="1" applyAlignment="1" applyProtection="1">
      <protection hidden="1"/>
    </xf>
    <xf numFmtId="0" fontId="6" fillId="0" borderId="0" xfId="5" applyFont="1" applyFill="1" applyBorder="1" applyAlignment="1" applyProtection="1">
      <alignment horizontal="center"/>
      <protection hidden="1"/>
    </xf>
    <xf numFmtId="0" fontId="0" fillId="0" borderId="0" xfId="0" applyFill="1" applyAlignment="1" applyProtection="1">
      <alignment wrapText="1"/>
      <protection locked="0" hidden="1"/>
    </xf>
    <xf numFmtId="0" fontId="14" fillId="0" borderId="0" xfId="0" applyFont="1" applyFill="1" applyBorder="1" applyAlignment="1" applyProtection="1">
      <protection locked="0" hidden="1"/>
    </xf>
    <xf numFmtId="0" fontId="14" fillId="0" borderId="0" xfId="0" applyFont="1" applyFill="1" applyBorder="1" applyProtection="1">
      <protection locked="0"/>
    </xf>
    <xf numFmtId="0" fontId="0" fillId="0" borderId="0" xfId="0" applyFill="1" applyBorder="1" applyAlignment="1"/>
    <xf numFmtId="0" fontId="6" fillId="0" borderId="0" xfId="5" applyFon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/>
    <xf numFmtId="0" fontId="9" fillId="0" borderId="0" xfId="0" applyFont="1" applyFill="1" applyBorder="1" applyAlignment="1"/>
    <xf numFmtId="0" fontId="0" fillId="0" borderId="0" xfId="0" applyFill="1" applyBorder="1" applyAlignment="1">
      <alignment vertical="center" wrapText="1"/>
    </xf>
    <xf numFmtId="164" fontId="14" fillId="0" borderId="0" xfId="0" applyNumberFormat="1" applyFont="1" applyFill="1" applyBorder="1" applyAlignment="1" applyProtection="1">
      <alignment horizontal="right"/>
      <protection hidden="1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0" fillId="0" borderId="0" xfId="0" applyFill="1" applyBorder="1"/>
    <xf numFmtId="0" fontId="1" fillId="0" borderId="1" xfId="0" applyFont="1" applyBorder="1" applyProtection="1">
      <protection hidden="1"/>
    </xf>
    <xf numFmtId="0" fontId="14" fillId="0" borderId="0" xfId="0" applyFont="1" applyBorder="1" applyProtection="1">
      <protection locked="0"/>
    </xf>
    <xf numFmtId="0" fontId="35" fillId="0" borderId="0" xfId="5" applyFont="1" applyFill="1" applyBorder="1" applyAlignment="1" applyProtection="1">
      <alignment vertical="center" wrapText="1"/>
      <protection hidden="1"/>
    </xf>
    <xf numFmtId="167" fontId="41" fillId="0" borderId="0" xfId="5" applyNumberFormat="1" applyFont="1" applyBorder="1" applyAlignment="1" applyProtection="1">
      <alignment vertical="center"/>
      <protection hidden="1"/>
    </xf>
    <xf numFmtId="4" fontId="35" fillId="0" borderId="0" xfId="5" applyNumberFormat="1" applyFont="1" applyBorder="1" applyAlignment="1" applyProtection="1">
      <alignment vertical="center"/>
      <protection hidden="1"/>
    </xf>
    <xf numFmtId="170" fontId="32" fillId="0" borderId="0" xfId="8" applyNumberFormat="1" applyFont="1" applyBorder="1" applyAlignment="1" applyProtection="1">
      <protection hidden="1"/>
    </xf>
    <xf numFmtId="0" fontId="14" fillId="0" borderId="40" xfId="0" applyFont="1" applyFill="1" applyBorder="1" applyProtection="1">
      <protection hidden="1"/>
    </xf>
    <xf numFmtId="0" fontId="40" fillId="0" borderId="4" xfId="0" applyFont="1" applyBorder="1" applyAlignment="1">
      <alignment vertical="center"/>
    </xf>
    <xf numFmtId="170" fontId="32" fillId="0" borderId="0" xfId="8" applyNumberFormat="1" applyFont="1" applyBorder="1" applyAlignment="1" applyProtection="1">
      <alignment horizontal="center"/>
      <protection locked="0" hidden="1"/>
    </xf>
    <xf numFmtId="0" fontId="45" fillId="0" borderId="0" xfId="5" applyFont="1" applyAlignment="1" applyProtection="1">
      <alignment wrapText="1"/>
      <protection hidden="1"/>
    </xf>
    <xf numFmtId="0" fontId="0" fillId="0" borderId="0" xfId="0" applyFill="1"/>
    <xf numFmtId="0" fontId="17" fillId="0" borderId="0" xfId="0" applyFont="1" applyFill="1" applyProtection="1">
      <protection hidden="1"/>
    </xf>
    <xf numFmtId="0" fontId="30" fillId="0" borderId="0" xfId="0" applyFont="1" applyFill="1" applyProtection="1">
      <protection hidden="1"/>
    </xf>
    <xf numFmtId="0" fontId="48" fillId="0" borderId="0" xfId="0" applyFont="1" applyFill="1" applyProtection="1">
      <protection hidden="1"/>
    </xf>
    <xf numFmtId="164" fontId="14" fillId="0" borderId="0" xfId="0" applyNumberFormat="1" applyFont="1" applyFill="1" applyAlignment="1" applyProtection="1">
      <alignment horizontal="right"/>
      <protection hidden="1"/>
    </xf>
    <xf numFmtId="49" fontId="35" fillId="0" borderId="2" xfId="5" applyNumberFormat="1" applyFont="1" applyBorder="1" applyAlignment="1" applyProtection="1">
      <alignment vertical="center" wrapText="1"/>
      <protection locked="0" hidden="1"/>
    </xf>
    <xf numFmtId="0" fontId="35" fillId="0" borderId="1" xfId="5" applyFont="1" applyBorder="1" applyAlignment="1" applyProtection="1">
      <alignment vertical="center" wrapText="1"/>
      <protection locked="0" hidden="1"/>
    </xf>
    <xf numFmtId="0" fontId="35" fillId="0" borderId="1" xfId="5" applyFont="1" applyBorder="1" applyAlignment="1" applyProtection="1">
      <alignment vertical="center"/>
      <protection locked="0" hidden="1"/>
    </xf>
    <xf numFmtId="0" fontId="35" fillId="0" borderId="0" xfId="5" applyFont="1" applyBorder="1" applyAlignment="1" applyProtection="1">
      <alignment horizontal="center" vertical="top"/>
      <protection locked="0" hidden="1"/>
    </xf>
    <xf numFmtId="49" fontId="35" fillId="0" borderId="1" xfId="5" applyNumberFormat="1" applyFont="1" applyBorder="1" applyAlignment="1" applyProtection="1">
      <alignment vertical="top" wrapText="1"/>
      <protection locked="0" hidden="1"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vertical="top"/>
    </xf>
    <xf numFmtId="49" fontId="35" fillId="0" borderId="1" xfId="5" applyNumberFormat="1" applyFont="1" applyBorder="1" applyAlignment="1" applyProtection="1">
      <alignment horizontal="left" vertical="top" wrapText="1"/>
      <protection locked="0" hidden="1"/>
    </xf>
    <xf numFmtId="49" fontId="0" fillId="0" borderId="1" xfId="0" applyNumberFormat="1" applyBorder="1" applyAlignment="1" applyProtection="1">
      <alignment vertical="center"/>
      <protection locked="0" hidden="1"/>
    </xf>
    <xf numFmtId="0" fontId="35" fillId="0" borderId="1" xfId="5" applyNumberFormat="1" applyFont="1" applyBorder="1" applyAlignment="1" applyProtection="1">
      <alignment vertical="center"/>
      <protection locked="0" hidden="1"/>
    </xf>
    <xf numFmtId="0" fontId="35" fillId="0" borderId="10" xfId="5" applyFont="1" applyBorder="1" applyAlignment="1" applyProtection="1">
      <alignment horizontal="center" vertical="center"/>
      <protection hidden="1"/>
    </xf>
    <xf numFmtId="0" fontId="35" fillId="0" borderId="1" xfId="5" applyFont="1" applyBorder="1" applyAlignment="1" applyProtection="1">
      <alignment horizontal="center" vertical="center"/>
      <protection hidden="1"/>
    </xf>
    <xf numFmtId="49" fontId="35" fillId="2" borderId="8" xfId="5" applyNumberFormat="1" applyFont="1" applyFill="1" applyBorder="1" applyAlignment="1" applyProtection="1">
      <alignment horizontal="center" vertical="center" wrapText="1"/>
      <protection locked="0" hidden="1"/>
    </xf>
    <xf numFmtId="0" fontId="35" fillId="0" borderId="0" xfId="5" applyFont="1" applyBorder="1" applyAlignment="1" applyProtection="1">
      <alignment horizontal="left" vertical="top"/>
      <protection hidden="1"/>
    </xf>
    <xf numFmtId="0" fontId="35" fillId="0" borderId="0" xfId="5" applyFont="1" applyBorder="1" applyAlignment="1" applyProtection="1">
      <alignment horizontal="center" vertical="top"/>
      <protection hidden="1"/>
    </xf>
    <xf numFmtId="49" fontId="35" fillId="0" borderId="4" xfId="5" applyNumberFormat="1" applyFont="1" applyBorder="1" applyAlignment="1" applyProtection="1">
      <alignment vertical="center" wrapText="1"/>
      <protection locked="0" hidden="1"/>
    </xf>
    <xf numFmtId="0" fontId="35" fillId="0" borderId="8" xfId="5" applyFont="1" applyBorder="1" applyAlignment="1" applyProtection="1">
      <alignment horizontal="center" vertical="top"/>
      <protection hidden="1"/>
    </xf>
    <xf numFmtId="0" fontId="35" fillId="0" borderId="6" xfId="5" applyFont="1" applyBorder="1" applyAlignment="1" applyProtection="1">
      <alignment horizontal="center" vertical="top"/>
      <protection hidden="1"/>
    </xf>
    <xf numFmtId="0" fontId="35" fillId="0" borderId="12" xfId="5" applyFont="1" applyBorder="1" applyAlignment="1" applyProtection="1">
      <alignment horizontal="center" vertical="top"/>
      <protection hidden="1"/>
    </xf>
    <xf numFmtId="0" fontId="0" fillId="0" borderId="12" xfId="0" applyBorder="1"/>
    <xf numFmtId="0" fontId="35" fillId="0" borderId="28" xfId="5" applyFont="1" applyBorder="1" applyAlignment="1" applyProtection="1">
      <alignment vertical="center" wrapText="1"/>
      <protection hidden="1"/>
    </xf>
    <xf numFmtId="0" fontId="35" fillId="0" borderId="5" xfId="5" applyFont="1" applyBorder="1" applyAlignment="1" applyProtection="1">
      <alignment vertical="center" wrapText="1"/>
      <protection hidden="1"/>
    </xf>
    <xf numFmtId="0" fontId="35" fillId="0" borderId="10" xfId="5" applyFont="1" applyBorder="1" applyAlignment="1" applyProtection="1">
      <alignment vertical="center" wrapText="1"/>
      <protection hidden="1"/>
    </xf>
    <xf numFmtId="2" fontId="35" fillId="0" borderId="25" xfId="5" applyNumberFormat="1" applyFont="1" applyBorder="1" applyAlignment="1" applyProtection="1">
      <alignment vertical="center" wrapText="1"/>
      <protection locked="0" hidden="1"/>
    </xf>
    <xf numFmtId="2" fontId="35" fillId="0" borderId="4" xfId="5" applyNumberFormat="1" applyFont="1" applyBorder="1" applyAlignment="1" applyProtection="1">
      <alignment vertical="center" wrapText="1"/>
      <protection locked="0" hidden="1"/>
    </xf>
    <xf numFmtId="4" fontId="35" fillId="0" borderId="10" xfId="5" applyNumberFormat="1" applyFont="1" applyBorder="1" applyAlignment="1" applyProtection="1">
      <alignment horizontal="right" vertical="center" wrapText="1"/>
      <protection hidden="1"/>
    </xf>
    <xf numFmtId="0" fontId="53" fillId="0" borderId="0" xfId="0" applyFont="1" applyBorder="1" applyProtection="1">
      <protection hidden="1"/>
    </xf>
    <xf numFmtId="49" fontId="35" fillId="2" borderId="26" xfId="5" applyNumberFormat="1" applyFont="1" applyFill="1" applyBorder="1" applyAlignment="1" applyProtection="1">
      <alignment horizontal="center" vertical="center" wrapText="1"/>
      <protection locked="0" hidden="1"/>
    </xf>
    <xf numFmtId="0" fontId="35" fillId="0" borderId="10" xfId="5" applyFont="1" applyFill="1" applyBorder="1" applyAlignment="1" applyProtection="1">
      <alignment horizontal="center" vertical="top"/>
      <protection hidden="1"/>
    </xf>
    <xf numFmtId="0" fontId="35" fillId="0" borderId="0" xfId="5" applyFont="1" applyBorder="1" applyAlignment="1" applyProtection="1">
      <alignment horizontal="left" vertical="top" wrapText="1"/>
      <protection hidden="1"/>
    </xf>
    <xf numFmtId="0" fontId="35" fillId="0" borderId="25" xfId="5" applyFont="1" applyBorder="1" applyAlignment="1" applyProtection="1">
      <alignment horizontal="left" vertical="top" wrapText="1"/>
      <protection hidden="1"/>
    </xf>
    <xf numFmtId="0" fontId="0" fillId="0" borderId="25" xfId="0" applyBorder="1"/>
    <xf numFmtId="0" fontId="35" fillId="0" borderId="9" xfId="5" applyFont="1" applyBorder="1" applyAlignment="1" applyProtection="1">
      <alignment horizontal="left" vertical="top" wrapText="1"/>
      <protection hidden="1"/>
    </xf>
    <xf numFmtId="0" fontId="35" fillId="0" borderId="6" xfId="5" applyFont="1" applyBorder="1" applyAlignment="1" applyProtection="1">
      <alignment horizontal="left" vertical="top" wrapText="1"/>
      <protection hidden="1"/>
    </xf>
    <xf numFmtId="0" fontId="35" fillId="0" borderId="11" xfId="5" applyFont="1" applyBorder="1" applyAlignment="1" applyProtection="1">
      <alignment horizontal="left" vertical="top" wrapText="1"/>
      <protection hidden="1"/>
    </xf>
    <xf numFmtId="0" fontId="35" fillId="0" borderId="12" xfId="5" applyFont="1" applyBorder="1" applyAlignment="1" applyProtection="1">
      <alignment horizontal="left" vertical="top" wrapText="1"/>
      <protection hidden="1"/>
    </xf>
    <xf numFmtId="0" fontId="0" fillId="0" borderId="11" xfId="0" applyBorder="1"/>
    <xf numFmtId="0" fontId="35" fillId="0" borderId="28" xfId="5" applyFont="1" applyBorder="1" applyAlignment="1" applyProtection="1">
      <alignment horizontal="center" vertical="top"/>
      <protection hidden="1"/>
    </xf>
    <xf numFmtId="0" fontId="35" fillId="0" borderId="10" xfId="5" applyFont="1" applyBorder="1" applyAlignment="1" applyProtection="1">
      <alignment horizontal="center" vertical="top"/>
      <protection hidden="1"/>
    </xf>
    <xf numFmtId="0" fontId="5" fillId="0" borderId="0" xfId="0" applyFont="1" applyAlignment="1" applyProtection="1">
      <alignment horizontal="center"/>
      <protection hidden="1"/>
    </xf>
    <xf numFmtId="0" fontId="14" fillId="0" borderId="9" xfId="0" applyFont="1" applyFill="1" applyBorder="1" applyProtection="1">
      <protection hidden="1"/>
    </xf>
    <xf numFmtId="0" fontId="35" fillId="0" borderId="5" xfId="5" applyFont="1" applyBorder="1" applyAlignment="1" applyProtection="1">
      <alignment horizontal="center" vertical="top"/>
      <protection hidden="1"/>
    </xf>
    <xf numFmtId="0" fontId="0" fillId="0" borderId="10" xfId="0" applyBorder="1"/>
    <xf numFmtId="0" fontId="15" fillId="0" borderId="0" xfId="5" applyFont="1" applyBorder="1" applyAlignment="1" applyProtection="1">
      <alignment horizontal="center"/>
      <protection hidden="1"/>
    </xf>
    <xf numFmtId="0" fontId="15" fillId="0" borderId="0" xfId="5" applyFont="1" applyBorder="1" applyAlignment="1" applyProtection="1">
      <protection hidden="1"/>
    </xf>
    <xf numFmtId="0" fontId="35" fillId="2" borderId="2" xfId="5" applyFont="1" applyFill="1" applyBorder="1" applyAlignment="1" applyProtection="1">
      <alignment horizontal="center" vertical="center"/>
      <protection locked="0" hidden="1"/>
    </xf>
    <xf numFmtId="0" fontId="35" fillId="2" borderId="4" xfId="5" applyFont="1" applyFill="1" applyBorder="1" applyAlignment="1" applyProtection="1">
      <alignment horizontal="center" vertical="center"/>
      <protection locked="0" hidden="1"/>
    </xf>
    <xf numFmtId="0" fontId="35" fillId="2" borderId="3" xfId="5" applyFont="1" applyFill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hidden="1"/>
    </xf>
    <xf numFmtId="0" fontId="37" fillId="0" borderId="1" xfId="5" applyFont="1" applyBorder="1" applyAlignment="1" applyProtection="1">
      <alignment horizontal="center" vertical="center" wrapText="1"/>
      <protection hidden="1"/>
    </xf>
    <xf numFmtId="0" fontId="35" fillId="2" borderId="2" xfId="5" applyFont="1" applyFill="1" applyBorder="1" applyAlignment="1" applyProtection="1">
      <alignment vertical="center"/>
      <protection locked="0" hidden="1"/>
    </xf>
    <xf numFmtId="0" fontId="35" fillId="2" borderId="4" xfId="5" applyFont="1" applyFill="1" applyBorder="1" applyAlignment="1" applyProtection="1">
      <alignment vertical="center"/>
      <protection locked="0" hidden="1"/>
    </xf>
    <xf numFmtId="0" fontId="35" fillId="2" borderId="3" xfId="5" applyFont="1" applyFill="1" applyBorder="1" applyAlignment="1" applyProtection="1">
      <alignment vertical="center"/>
      <protection locked="0" hidden="1"/>
    </xf>
    <xf numFmtId="0" fontId="35" fillId="2" borderId="2" xfId="5" applyFont="1" applyFill="1" applyBorder="1" applyAlignment="1" applyProtection="1">
      <alignment vertical="top"/>
      <protection locked="0" hidden="1"/>
    </xf>
    <xf numFmtId="0" fontId="35" fillId="2" borderId="4" xfId="5" applyFont="1" applyFill="1" applyBorder="1" applyAlignment="1" applyProtection="1">
      <alignment vertical="top"/>
      <protection locked="0" hidden="1"/>
    </xf>
    <xf numFmtId="0" fontId="35" fillId="2" borderId="3" xfId="5" applyFont="1" applyFill="1" applyBorder="1" applyAlignment="1" applyProtection="1">
      <alignment vertical="top"/>
      <protection locked="0" hidden="1"/>
    </xf>
    <xf numFmtId="0" fontId="14" fillId="2" borderId="0" xfId="0" applyFont="1" applyFill="1" applyProtection="1">
      <protection hidden="1"/>
    </xf>
    <xf numFmtId="0" fontId="44" fillId="0" borderId="0" xfId="0" applyFont="1" applyAlignment="1">
      <alignment horizontal="left" vertical="top" wrapText="1"/>
    </xf>
    <xf numFmtId="0" fontId="13" fillId="2" borderId="0" xfId="0" applyFont="1" applyFill="1" applyAlignment="1" applyProtection="1">
      <alignment horizontal="center" vertical="center" wrapText="1"/>
      <protection hidden="1"/>
    </xf>
    <xf numFmtId="0" fontId="34" fillId="0" borderId="0" xfId="5" applyFont="1" applyAlignment="1">
      <alignment horizontal="left" wrapText="1"/>
    </xf>
    <xf numFmtId="0" fontId="35" fillId="0" borderId="0" xfId="5" applyFont="1" applyBorder="1" applyAlignment="1">
      <alignment horizontal="left"/>
    </xf>
    <xf numFmtId="0" fontId="35" fillId="0" borderId="0" xfId="5" applyFont="1" applyBorder="1" applyAlignment="1">
      <alignment horizontal="center" vertical="center"/>
    </xf>
    <xf numFmtId="0" fontId="35" fillId="0" borderId="2" xfId="5" applyFont="1" applyBorder="1" applyAlignment="1">
      <alignment horizontal="center"/>
    </xf>
    <xf numFmtId="0" fontId="35" fillId="0" borderId="4" xfId="5" applyFont="1" applyBorder="1" applyAlignment="1">
      <alignment horizontal="center"/>
    </xf>
    <xf numFmtId="0" fontId="35" fillId="0" borderId="1" xfId="5" applyFont="1" applyBorder="1" applyAlignment="1">
      <alignment horizontal="center"/>
    </xf>
    <xf numFmtId="0" fontId="35" fillId="0" borderId="3" xfId="5" applyFont="1" applyBorder="1" applyAlignment="1">
      <alignment horizontal="center"/>
    </xf>
    <xf numFmtId="0" fontId="32" fillId="0" borderId="0" xfId="8" applyFont="1" applyBorder="1" applyAlignment="1">
      <alignment horizontal="center"/>
    </xf>
    <xf numFmtId="0" fontId="39" fillId="0" borderId="0" xfId="8" applyFont="1" applyBorder="1" applyAlignment="1">
      <alignment horizontal="center" vertical="top"/>
    </xf>
    <xf numFmtId="0" fontId="35" fillId="0" borderId="1" xfId="5" applyFont="1" applyBorder="1" applyAlignment="1">
      <alignment horizontal="center" vertical="center"/>
    </xf>
    <xf numFmtId="0" fontId="3" fillId="0" borderId="0" xfId="8" applyAlignment="1">
      <alignment horizontal="center"/>
    </xf>
    <xf numFmtId="0" fontId="11" fillId="0" borderId="0" xfId="5" applyFont="1" applyAlignment="1">
      <alignment horizontal="center"/>
    </xf>
    <xf numFmtId="0" fontId="32" fillId="0" borderId="0" xfId="8" applyFont="1" applyBorder="1" applyAlignment="1">
      <alignment horizontal="left" vertical="top" wrapText="1"/>
    </xf>
    <xf numFmtId="0" fontId="37" fillId="0" borderId="0" xfId="5" applyFont="1" applyBorder="1" applyAlignment="1">
      <alignment horizontal="center" vertical="top"/>
    </xf>
    <xf numFmtId="0" fontId="35" fillId="0" borderId="2" xfId="5" applyFont="1" applyBorder="1" applyAlignment="1">
      <alignment horizontal="left" wrapText="1"/>
    </xf>
    <xf numFmtId="0" fontId="35" fillId="0" borderId="3" xfId="5" applyFont="1" applyBorder="1" applyAlignment="1">
      <alignment horizontal="left" wrapText="1"/>
    </xf>
    <xf numFmtId="0" fontId="35" fillId="0" borderId="28" xfId="5" applyFont="1" applyBorder="1" applyAlignment="1">
      <alignment horizontal="center"/>
    </xf>
    <xf numFmtId="0" fontId="35" fillId="0" borderId="4" xfId="5" applyFont="1" applyBorder="1" applyAlignment="1">
      <alignment horizontal="left" wrapText="1"/>
    </xf>
    <xf numFmtId="0" fontId="40" fillId="0" borderId="1" xfId="8" applyFont="1" applyBorder="1" applyAlignment="1">
      <alignment horizontal="center"/>
    </xf>
    <xf numFmtId="0" fontId="35" fillId="0" borderId="10" xfId="5" applyFont="1" applyBorder="1" applyAlignment="1">
      <alignment horizontal="left"/>
    </xf>
    <xf numFmtId="0" fontId="35" fillId="0" borderId="2" xfId="5" applyFont="1" applyBorder="1" applyAlignment="1">
      <alignment horizontal="left"/>
    </xf>
    <xf numFmtId="0" fontId="35" fillId="0" borderId="1" xfId="5" applyFont="1" applyBorder="1" applyAlignment="1">
      <alignment horizontal="left"/>
    </xf>
    <xf numFmtId="2" fontId="35" fillId="0" borderId="2" xfId="5" applyNumberFormat="1" applyFont="1" applyBorder="1" applyAlignment="1">
      <alignment horizontal="center"/>
    </xf>
    <xf numFmtId="0" fontId="35" fillId="0" borderId="0" xfId="5" applyFont="1" applyBorder="1" applyAlignment="1">
      <alignment horizontal="center" wrapText="1"/>
    </xf>
    <xf numFmtId="0" fontId="35" fillId="0" borderId="2" xfId="5" applyFont="1" applyBorder="1" applyAlignment="1">
      <alignment horizontal="left" vertical="center" wrapText="1"/>
    </xf>
    <xf numFmtId="0" fontId="35" fillId="0" borderId="3" xfId="5" applyFont="1" applyBorder="1" applyAlignment="1">
      <alignment horizontal="left" vertical="center" wrapText="1"/>
    </xf>
    <xf numFmtId="0" fontId="35" fillId="0" borderId="2" xfId="5" applyFont="1" applyBorder="1" applyAlignment="1">
      <alignment horizontal="center" vertical="top"/>
    </xf>
    <xf numFmtId="0" fontId="35" fillId="0" borderId="3" xfId="5" applyFont="1" applyBorder="1" applyAlignment="1">
      <alignment horizontal="center" vertical="top"/>
    </xf>
    <xf numFmtId="0" fontId="0" fillId="0" borderId="16" xfId="0" applyBorder="1" applyAlignment="1" applyProtection="1">
      <protection hidden="1"/>
    </xf>
    <xf numFmtId="0" fontId="0" fillId="0" borderId="17" xfId="0" applyBorder="1" applyAlignment="1" applyProtection="1">
      <protection hidden="1"/>
    </xf>
    <xf numFmtId="0" fontId="0" fillId="0" borderId="13" xfId="0" applyBorder="1" applyAlignment="1" applyProtection="1">
      <protection hidden="1"/>
    </xf>
    <xf numFmtId="0" fontId="0" fillId="0" borderId="1" xfId="0" applyBorder="1" applyAlignment="1" applyProtection="1">
      <protection hidden="1"/>
    </xf>
    <xf numFmtId="0" fontId="0" fillId="0" borderId="14" xfId="0" applyBorder="1" applyAlignment="1" applyProtection="1">
      <protection hidden="1"/>
    </xf>
    <xf numFmtId="0" fontId="0" fillId="0" borderId="15" xfId="0" applyBorder="1" applyAlignment="1" applyProtection="1">
      <protection hidden="1"/>
    </xf>
    <xf numFmtId="0" fontId="0" fillId="0" borderId="18" xfId="0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9" xfId="0" applyBorder="1" applyAlignment="1" applyProtection="1">
      <protection hidden="1"/>
    </xf>
    <xf numFmtId="0" fontId="24" fillId="0" borderId="2" xfId="0" applyFont="1" applyBorder="1" applyAlignment="1" applyProtection="1">
      <alignment horizontal="center"/>
      <protection hidden="1"/>
    </xf>
    <xf numFmtId="0" fontId="0" fillId="0" borderId="3" xfId="0" applyBorder="1" applyAlignment="1"/>
    <xf numFmtId="165" fontId="23" fillId="0" borderId="7" xfId="0" applyNumberFormat="1" applyFont="1" applyBorder="1" applyAlignment="1" applyProtection="1">
      <alignment horizontal="center"/>
      <protection hidden="1"/>
    </xf>
    <xf numFmtId="0" fontId="0" fillId="0" borderId="8" xfId="0" applyBorder="1" applyAlignment="1"/>
    <xf numFmtId="165" fontId="23" fillId="0" borderId="9" xfId="0" applyNumberFormat="1" applyFont="1" applyBorder="1" applyAlignment="1" applyProtection="1">
      <alignment horizontal="center"/>
      <protection hidden="1"/>
    </xf>
    <xf numFmtId="0" fontId="0" fillId="0" borderId="6" xfId="0" applyBorder="1" applyAlignment="1"/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vertical="center" wrapText="1"/>
      <protection hidden="1"/>
    </xf>
    <xf numFmtId="0" fontId="0" fillId="0" borderId="0" xfId="0" applyAlignment="1">
      <alignment wrapText="1"/>
    </xf>
    <xf numFmtId="0" fontId="0" fillId="0" borderId="20" xfId="0" applyBorder="1" applyAlignment="1" applyProtection="1">
      <alignment horizontal="center" vertical="center"/>
      <protection hidden="1"/>
    </xf>
    <xf numFmtId="2" fontId="23" fillId="0" borderId="9" xfId="0" applyNumberFormat="1" applyFont="1" applyBorder="1" applyAlignment="1" applyProtection="1">
      <alignment horizontal="center"/>
      <protection hidden="1"/>
    </xf>
    <xf numFmtId="0" fontId="29" fillId="0" borderId="0" xfId="0" applyFont="1" applyBorder="1" applyAlignment="1" applyProtection="1">
      <protection hidden="1"/>
    </xf>
    <xf numFmtId="165" fontId="29" fillId="0" borderId="0" xfId="0" applyNumberFormat="1" applyFont="1" applyBorder="1" applyAlignment="1" applyProtection="1"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0" fontId="24" fillId="0" borderId="2" xfId="0" applyFont="1" applyBorder="1" applyAlignment="1" applyProtection="1">
      <alignment horizontal="center" vertical="center" wrapText="1"/>
      <protection hidden="1"/>
    </xf>
    <xf numFmtId="0" fontId="0" fillId="0" borderId="3" xfId="0" applyBorder="1" applyAlignment="1" applyProtection="1">
      <alignment horizontal="center" vertical="center" wrapTex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24" fillId="0" borderId="7" xfId="0" applyFont="1" applyBorder="1" applyAlignment="1" applyProtection="1">
      <protection hidden="1"/>
    </xf>
    <xf numFmtId="0" fontId="0" fillId="0" borderId="8" xfId="0" applyBorder="1" applyAlignment="1" applyProtection="1">
      <protection hidden="1"/>
    </xf>
    <xf numFmtId="0" fontId="24" fillId="0" borderId="9" xfId="0" applyFont="1" applyBorder="1" applyAlignment="1" applyProtection="1">
      <protection hidden="1"/>
    </xf>
    <xf numFmtId="0" fontId="0" fillId="0" borderId="6" xfId="0" applyBorder="1" applyAlignment="1" applyProtection="1">
      <protection hidden="1"/>
    </xf>
    <xf numFmtId="165" fontId="23" fillId="0" borderId="11" xfId="0" applyNumberFormat="1" applyFont="1" applyBorder="1" applyAlignment="1" applyProtection="1">
      <alignment horizontal="center"/>
      <protection hidden="1"/>
    </xf>
    <xf numFmtId="0" fontId="0" fillId="0" borderId="12" xfId="0" applyBorder="1" applyAlignment="1"/>
    <xf numFmtId="0" fontId="23" fillId="0" borderId="0" xfId="0" applyFont="1" applyBorder="1" applyAlignment="1" applyProtection="1">
      <alignment horizontal="center"/>
      <protection hidden="1"/>
    </xf>
    <xf numFmtId="0" fontId="24" fillId="0" borderId="11" xfId="0" applyFont="1" applyBorder="1" applyAlignment="1" applyProtection="1">
      <protection hidden="1"/>
    </xf>
    <xf numFmtId="0" fontId="0" fillId="0" borderId="12" xfId="0" applyBorder="1" applyAlignment="1" applyProtection="1">
      <protection hidden="1"/>
    </xf>
    <xf numFmtId="2" fontId="23" fillId="0" borderId="11" xfId="0" applyNumberFormat="1" applyFont="1" applyBorder="1" applyAlignment="1" applyProtection="1">
      <alignment horizontal="center"/>
      <protection hidden="1"/>
    </xf>
    <xf numFmtId="0" fontId="29" fillId="0" borderId="25" xfId="0" applyFont="1" applyBorder="1" applyAlignment="1" applyProtection="1">
      <protection hidden="1"/>
    </xf>
    <xf numFmtId="0" fontId="11" fillId="0" borderId="1" xfId="0" applyFont="1" applyBorder="1" applyAlignment="1" applyProtection="1">
      <protection hidden="1"/>
    </xf>
    <xf numFmtId="0" fontId="0" fillId="0" borderId="2" xfId="0" applyBorder="1" applyAlignment="1" applyProtection="1">
      <alignment horizontal="right" vertical="center"/>
      <protection hidden="1"/>
    </xf>
    <xf numFmtId="0" fontId="0" fillId="0" borderId="4" xfId="0" applyBorder="1" applyAlignment="1" applyProtection="1">
      <alignment horizontal="right" vertical="center"/>
    </xf>
    <xf numFmtId="0" fontId="0" fillId="0" borderId="3" xfId="0" applyBorder="1" applyAlignment="1" applyProtection="1">
      <alignment horizontal="right" vertical="center"/>
    </xf>
    <xf numFmtId="0" fontId="14" fillId="0" borderId="0" xfId="0" applyFont="1" applyAlignment="1" applyProtection="1">
      <alignment wrapText="1"/>
      <protection hidden="1"/>
    </xf>
    <xf numFmtId="0" fontId="35" fillId="0" borderId="3" xfId="5" applyFont="1" applyBorder="1" applyAlignment="1">
      <alignment horizontal="left"/>
    </xf>
    <xf numFmtId="0" fontId="40" fillId="0" borderId="2" xfId="0" applyFont="1" applyBorder="1" applyAlignment="1" applyProtection="1">
      <alignment horizontal="left"/>
      <protection hidden="1"/>
    </xf>
    <xf numFmtId="0" fontId="40" fillId="0" borderId="3" xfId="0" applyFont="1" applyBorder="1" applyAlignment="1" applyProtection="1">
      <alignment horizontal="left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left"/>
      <protection hidden="1"/>
    </xf>
    <xf numFmtId="0" fontId="0" fillId="0" borderId="2" xfId="0" applyBorder="1" applyAlignment="1" applyProtection="1">
      <alignment horizontal="right" vertical="center"/>
      <protection locked="0" hidden="1"/>
    </xf>
    <xf numFmtId="0" fontId="0" fillId="0" borderId="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34" xfId="0" applyBorder="1" applyAlignment="1" applyProtection="1">
      <alignment horizontal="center" vertical="center" textRotation="90"/>
      <protection hidden="1"/>
    </xf>
    <xf numFmtId="0" fontId="0" fillId="0" borderId="9" xfId="0" applyBorder="1" applyAlignment="1" applyProtection="1">
      <alignment horizontal="center" vertical="center" textRotation="90"/>
      <protection hidden="1"/>
    </xf>
    <xf numFmtId="0" fontId="0" fillId="0" borderId="37" xfId="0" applyBorder="1" applyAlignment="1" applyProtection="1">
      <alignment horizontal="center" vertical="center" textRotation="90"/>
      <protection hidden="1"/>
    </xf>
    <xf numFmtId="0" fontId="11" fillId="0" borderId="2" xfId="0" applyFont="1" applyBorder="1" applyAlignment="1" applyProtection="1">
      <protection hidden="1"/>
    </xf>
    <xf numFmtId="0" fontId="0" fillId="0" borderId="3" xfId="0" applyBorder="1" applyAlignment="1" applyProtection="1">
      <protection hidden="1"/>
    </xf>
    <xf numFmtId="0" fontId="11" fillId="0" borderId="4" xfId="0" applyFont="1" applyBorder="1" applyAlignment="1" applyProtection="1">
      <protection hidden="1"/>
    </xf>
    <xf numFmtId="0" fontId="9" fillId="0" borderId="7" xfId="0" applyFont="1" applyBorder="1" applyAlignment="1" applyProtection="1">
      <alignment horizontal="center" wrapText="1"/>
      <protection hidden="1"/>
    </xf>
    <xf numFmtId="0" fontId="9" fillId="0" borderId="26" xfId="0" applyFont="1" applyBorder="1" applyAlignment="1" applyProtection="1">
      <alignment horizontal="center" wrapText="1"/>
      <protection hidden="1"/>
    </xf>
    <xf numFmtId="0" fontId="9" fillId="0" borderId="8" xfId="0" applyFont="1" applyBorder="1" applyAlignment="1" applyProtection="1">
      <alignment horizontal="center" wrapText="1"/>
      <protection hidden="1"/>
    </xf>
    <xf numFmtId="0" fontId="0" fillId="0" borderId="39" xfId="0" applyBorder="1" applyAlignment="1" applyProtection="1">
      <alignment horizontal="center" vertical="center" textRotation="90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38" xfId="0" applyBorder="1" applyAlignment="1" applyProtection="1">
      <alignment horizontal="center" vertical="center" textRotation="90"/>
      <protection hidden="1"/>
    </xf>
    <xf numFmtId="0" fontId="0" fillId="0" borderId="11" xfId="0" applyBorder="1" applyAlignment="1" applyProtection="1">
      <alignment horizontal="center" vertical="center" textRotation="90"/>
      <protection hidden="1"/>
    </xf>
    <xf numFmtId="0" fontId="9" fillId="0" borderId="0" xfId="0" applyFont="1" applyAlignment="1" applyProtection="1">
      <alignment wrapText="1"/>
      <protection hidden="1"/>
    </xf>
    <xf numFmtId="0" fontId="0" fillId="0" borderId="7" xfId="0" applyBorder="1" applyAlignment="1" applyProtection="1">
      <alignment horizontal="center" vertical="center" textRotation="90"/>
      <protection hidden="1"/>
    </xf>
    <xf numFmtId="0" fontId="0" fillId="0" borderId="0" xfId="0" applyAlignment="1" applyProtection="1">
      <alignment wrapText="1"/>
      <protection hidden="1"/>
    </xf>
    <xf numFmtId="0" fontId="0" fillId="0" borderId="28" xfId="0" applyBorder="1" applyAlignment="1" applyProtection="1">
      <alignment horizontal="center" vertical="center" textRotation="90"/>
      <protection hidden="1"/>
    </xf>
    <xf numFmtId="0" fontId="0" fillId="2" borderId="0" xfId="0" applyFill="1" applyAlignment="1" applyProtection="1">
      <protection locked="0" hidden="1"/>
    </xf>
    <xf numFmtId="0" fontId="0" fillId="0" borderId="0" xfId="0" applyAlignment="1" applyProtection="1">
      <protection locked="0" hidden="1"/>
    </xf>
    <xf numFmtId="0" fontId="0" fillId="2" borderId="0" xfId="0" applyFont="1" applyFill="1" applyAlignment="1" applyProtection="1">
      <alignment horizontal="left" vertical="center" wrapText="1"/>
      <protection hidden="1"/>
    </xf>
    <xf numFmtId="0" fontId="0" fillId="2" borderId="9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 horizontal="left" vertical="center" wrapText="1"/>
      <protection hidden="1"/>
    </xf>
    <xf numFmtId="0" fontId="0" fillId="2" borderId="6" xfId="0" applyFill="1" applyBorder="1" applyAlignment="1" applyProtection="1">
      <alignment horizontal="left"/>
      <protection hidden="1"/>
    </xf>
    <xf numFmtId="0" fontId="0" fillId="2" borderId="9" xfId="0" applyFill="1" applyBorder="1" applyAlignment="1" applyProtection="1">
      <alignment horizontal="left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0" borderId="0" xfId="0" applyFont="1" applyFill="1" applyBorder="1" applyAlignment="1" applyProtection="1">
      <alignment wrapText="1"/>
      <protection hidden="1"/>
    </xf>
    <xf numFmtId="0" fontId="13" fillId="0" borderId="0" xfId="0" applyFont="1" applyAlignment="1" applyProtection="1">
      <alignment horizontal="center" vertical="center" wrapText="1"/>
      <protection hidden="1"/>
    </xf>
    <xf numFmtId="0" fontId="32" fillId="0" borderId="0" xfId="8" applyFont="1" applyAlignment="1">
      <alignment horizontal="center"/>
    </xf>
    <xf numFmtId="49" fontId="61" fillId="2" borderId="0" xfId="8" applyNumberFormat="1" applyFont="1" applyFill="1" applyBorder="1" applyAlignment="1" applyProtection="1">
      <alignment horizontal="left" vertical="top" wrapText="1"/>
      <protection locked="0"/>
    </xf>
    <xf numFmtId="0" fontId="40" fillId="0" borderId="1" xfId="0" applyFont="1" applyFill="1" applyBorder="1" applyAlignment="1" applyProtection="1">
      <alignment horizontal="center" wrapText="1"/>
      <protection locked="0" hidden="1"/>
    </xf>
    <xf numFmtId="0" fontId="35" fillId="0" borderId="1" xfId="5" applyFont="1" applyFill="1" applyBorder="1" applyAlignment="1" applyProtection="1">
      <alignment horizontal="center"/>
      <protection locked="0" hidden="1"/>
    </xf>
    <xf numFmtId="0" fontId="35" fillId="0" borderId="1" xfId="5" applyFont="1" applyBorder="1" applyAlignment="1">
      <alignment horizontal="left" wrapText="1"/>
    </xf>
    <xf numFmtId="0" fontId="35" fillId="0" borderId="1" xfId="5" applyFont="1" applyBorder="1" applyAlignment="1" applyProtection="1">
      <alignment horizontal="center"/>
      <protection locked="0"/>
    </xf>
    <xf numFmtId="0" fontId="35" fillId="0" borderId="28" xfId="5" applyFont="1" applyBorder="1" applyAlignment="1" applyProtection="1">
      <alignment horizontal="center"/>
      <protection locked="0" hidden="1"/>
    </xf>
    <xf numFmtId="0" fontId="35" fillId="0" borderId="0" xfId="5" applyFont="1" applyBorder="1" applyAlignment="1">
      <alignment horizontal="center"/>
    </xf>
    <xf numFmtId="0" fontId="40" fillId="0" borderId="2" xfId="0" applyFont="1" applyBorder="1" applyAlignment="1" applyProtection="1">
      <alignment horizontal="center" vertical="center"/>
      <protection locked="0" hidden="1"/>
    </xf>
    <xf numFmtId="0" fontId="40" fillId="0" borderId="3" xfId="0" applyFont="1" applyBorder="1" applyAlignment="1" applyProtection="1">
      <alignment horizontal="center" vertical="center"/>
      <protection locked="0" hidden="1"/>
    </xf>
    <xf numFmtId="0" fontId="40" fillId="0" borderId="2" xfId="0" applyFont="1" applyBorder="1" applyAlignment="1" applyProtection="1">
      <alignment horizontal="center" vertical="center" wrapText="1"/>
      <protection locked="0" hidden="1"/>
    </xf>
    <xf numFmtId="0" fontId="40" fillId="0" borderId="3" xfId="0" applyFont="1" applyBorder="1" applyAlignment="1" applyProtection="1">
      <alignment horizontal="center" vertical="center" wrapText="1"/>
      <protection locked="0" hidden="1"/>
    </xf>
    <xf numFmtId="0" fontId="56" fillId="0" borderId="1" xfId="0" applyFont="1" applyBorder="1" applyAlignment="1" applyProtection="1">
      <alignment horizontal="center" vertical="center" wrapText="1"/>
      <protection locked="0" hidden="1"/>
    </xf>
    <xf numFmtId="0" fontId="56" fillId="0" borderId="2" xfId="0" applyFont="1" applyBorder="1" applyAlignment="1" applyProtection="1">
      <alignment horizontal="center" vertical="center" wrapText="1"/>
      <protection locked="0" hidden="1"/>
    </xf>
    <xf numFmtId="0" fontId="35" fillId="0" borderId="2" xfId="5" applyFont="1" applyBorder="1" applyAlignment="1">
      <alignment horizontal="left" vertical="top" wrapText="1"/>
    </xf>
    <xf numFmtId="0" fontId="35" fillId="0" borderId="3" xfId="5" applyFont="1" applyBorder="1" applyAlignment="1">
      <alignment horizontal="left" vertical="top" wrapText="1"/>
    </xf>
    <xf numFmtId="4" fontId="35" fillId="0" borderId="2" xfId="5" applyNumberFormat="1" applyFont="1" applyBorder="1" applyAlignment="1" applyProtection="1">
      <alignment horizontal="center" vertical="center"/>
      <protection hidden="1"/>
    </xf>
    <xf numFmtId="4" fontId="35" fillId="0" borderId="3" xfId="5" applyNumberFormat="1" applyFont="1" applyBorder="1" applyAlignment="1" applyProtection="1">
      <alignment horizontal="center" vertical="center"/>
      <protection hidden="1"/>
    </xf>
    <xf numFmtId="4" fontId="35" fillId="0" borderId="1" xfId="5" applyNumberFormat="1" applyFont="1" applyBorder="1" applyAlignment="1" applyProtection="1">
      <alignment horizontal="center" vertical="center"/>
      <protection hidden="1"/>
    </xf>
    <xf numFmtId="4" fontId="35" fillId="0" borderId="10" xfId="5" applyNumberFormat="1" applyFont="1" applyBorder="1" applyAlignment="1" applyProtection="1">
      <alignment horizontal="center" vertical="center"/>
      <protection hidden="1"/>
    </xf>
    <xf numFmtId="0" fontId="35" fillId="0" borderId="2" xfId="5" applyFont="1" applyBorder="1" applyAlignment="1">
      <alignment horizontal="left" vertical="top"/>
    </xf>
    <xf numFmtId="0" fontId="35" fillId="0" borderId="3" xfId="5" applyFont="1" applyBorder="1" applyAlignment="1">
      <alignment horizontal="left" vertical="top"/>
    </xf>
    <xf numFmtId="2" fontId="35" fillId="0" borderId="1" xfId="5" applyNumberFormat="1" applyFont="1" applyBorder="1" applyAlignment="1" applyProtection="1">
      <alignment horizontal="center"/>
      <protection hidden="1"/>
    </xf>
    <xf numFmtId="0" fontId="35" fillId="0" borderId="1" xfId="5" applyFont="1" applyBorder="1" applyAlignment="1" applyProtection="1">
      <alignment horizontal="center"/>
      <protection hidden="1"/>
    </xf>
    <xf numFmtId="0" fontId="45" fillId="0" borderId="0" xfId="5" applyFont="1" applyAlignment="1">
      <alignment horizontal="left" wrapText="1"/>
    </xf>
    <xf numFmtId="0" fontId="40" fillId="0" borderId="2" xfId="8" applyFont="1" applyBorder="1" applyAlignment="1">
      <alignment horizontal="center"/>
    </xf>
    <xf numFmtId="0" fontId="40" fillId="0" borderId="3" xfId="8" applyFont="1" applyBorder="1" applyAlignment="1">
      <alignment horizontal="center"/>
    </xf>
    <xf numFmtId="0" fontId="37" fillId="0" borderId="0" xfId="5" applyFont="1" applyAlignment="1">
      <alignment horizontal="center" vertical="top"/>
    </xf>
    <xf numFmtId="49" fontId="35" fillId="0" borderId="1" xfId="5" applyNumberFormat="1" applyFont="1" applyBorder="1" applyAlignment="1" applyProtection="1">
      <alignment horizontal="left" vertical="top" wrapText="1"/>
      <protection locked="0" hidden="1"/>
    </xf>
    <xf numFmtId="0" fontId="35" fillId="0" borderId="28" xfId="5" applyFont="1" applyBorder="1" applyAlignment="1" applyProtection="1">
      <alignment horizontal="center" vertical="center"/>
      <protection hidden="1"/>
    </xf>
    <xf numFmtId="0" fontId="35" fillId="0" borderId="10" xfId="5" applyFont="1" applyBorder="1" applyAlignment="1" applyProtection="1">
      <alignment horizontal="center" vertical="center"/>
      <protection hidden="1"/>
    </xf>
    <xf numFmtId="0" fontId="35" fillId="0" borderId="1" xfId="5" applyFont="1" applyBorder="1" applyAlignment="1" applyProtection="1">
      <alignment horizontal="center" vertical="center" wrapText="1"/>
      <protection hidden="1"/>
    </xf>
    <xf numFmtId="49" fontId="35" fillId="0" borderId="2" xfId="5" applyNumberFormat="1" applyFont="1" applyBorder="1" applyAlignment="1" applyProtection="1">
      <alignment horizontal="left" vertical="top" wrapText="1"/>
      <protection locked="0" hidden="1"/>
    </xf>
    <xf numFmtId="49" fontId="35" fillId="0" borderId="3" xfId="5" applyNumberFormat="1" applyFont="1" applyBorder="1" applyAlignment="1" applyProtection="1">
      <alignment horizontal="left" vertical="top" wrapText="1"/>
      <protection locked="0" hidden="1"/>
    </xf>
    <xf numFmtId="49" fontId="35" fillId="0" borderId="0" xfId="5" applyNumberFormat="1" applyFont="1" applyBorder="1" applyAlignment="1" applyProtection="1">
      <alignment horizontal="left" vertical="top" wrapText="1"/>
      <protection locked="0" hidden="1"/>
    </xf>
    <xf numFmtId="0" fontId="35" fillId="0" borderId="1" xfId="5" applyFont="1" applyBorder="1" applyAlignment="1" applyProtection="1">
      <alignment horizontal="center" vertical="center"/>
      <protection hidden="1"/>
    </xf>
    <xf numFmtId="0" fontId="33" fillId="0" borderId="1" xfId="5" applyFont="1" applyFill="1" applyBorder="1" applyAlignment="1" applyProtection="1">
      <alignment horizontal="center"/>
      <protection locked="0" hidden="1"/>
    </xf>
    <xf numFmtId="0" fontId="56" fillId="0" borderId="1" xfId="0" applyFont="1" applyFill="1" applyBorder="1" applyAlignment="1" applyProtection="1">
      <alignment horizontal="center" wrapText="1"/>
      <protection locked="0" hidden="1"/>
    </xf>
    <xf numFmtId="0" fontId="33" fillId="0" borderId="28" xfId="5" applyFont="1" applyBorder="1" applyAlignment="1" applyProtection="1">
      <alignment horizontal="center"/>
      <protection locked="0" hidden="1"/>
    </xf>
    <xf numFmtId="0" fontId="39" fillId="0" borderId="1" xfId="0" applyFont="1" applyBorder="1" applyAlignment="1" applyProtection="1">
      <alignment horizontal="center" vertical="center" wrapText="1"/>
      <protection locked="0" hidden="1"/>
    </xf>
    <xf numFmtId="0" fontId="39" fillId="0" borderId="2" xfId="0" applyFont="1" applyBorder="1" applyAlignment="1" applyProtection="1">
      <alignment horizontal="center" vertical="center" wrapText="1"/>
      <protection locked="0" hidden="1"/>
    </xf>
    <xf numFmtId="0" fontId="35" fillId="0" borderId="1" xfId="5" applyFont="1" applyBorder="1" applyAlignment="1" applyProtection="1">
      <alignment horizontal="center"/>
      <protection locked="0" hidden="1"/>
    </xf>
    <xf numFmtId="0" fontId="35" fillId="0" borderId="7" xfId="5" applyFont="1" applyBorder="1" applyAlignment="1" applyProtection="1">
      <alignment horizontal="center" vertical="center"/>
      <protection hidden="1"/>
    </xf>
    <xf numFmtId="0" fontId="35" fillId="0" borderId="11" xfId="5" applyFont="1" applyBorder="1" applyAlignment="1" applyProtection="1">
      <alignment horizontal="center" vertical="center"/>
      <protection hidden="1"/>
    </xf>
    <xf numFmtId="0" fontId="56" fillId="0" borderId="2" xfId="0" applyFont="1" applyBorder="1" applyAlignment="1" applyProtection="1">
      <alignment horizontal="center" vertical="center"/>
      <protection locked="0" hidden="1"/>
    </xf>
    <xf numFmtId="0" fontId="56" fillId="0" borderId="3" xfId="0" applyFont="1" applyBorder="1" applyAlignment="1" applyProtection="1">
      <alignment horizontal="center" vertical="center"/>
      <protection locked="0" hidden="1"/>
    </xf>
    <xf numFmtId="0" fontId="56" fillId="0" borderId="3" xfId="0" applyFont="1" applyBorder="1" applyAlignment="1" applyProtection="1">
      <alignment horizontal="center" vertical="center" wrapText="1"/>
      <protection locked="0" hidden="1"/>
    </xf>
    <xf numFmtId="167" fontId="35" fillId="0" borderId="1" xfId="5" applyNumberFormat="1" applyFont="1" applyBorder="1" applyAlignment="1" applyProtection="1">
      <alignment horizontal="center" vertical="center"/>
      <protection hidden="1"/>
    </xf>
    <xf numFmtId="167" fontId="41" fillId="0" borderId="2" xfId="5" applyNumberFormat="1" applyFont="1" applyBorder="1" applyAlignment="1" applyProtection="1">
      <alignment horizontal="center" vertical="center"/>
      <protection hidden="1"/>
    </xf>
    <xf numFmtId="167" fontId="41" fillId="0" borderId="4" xfId="5" applyNumberFormat="1" applyFont="1" applyBorder="1" applyAlignment="1" applyProtection="1">
      <alignment horizontal="center" vertical="center"/>
      <protection hidden="1"/>
    </xf>
    <xf numFmtId="0" fontId="2" fillId="0" borderId="0" xfId="8" applyFont="1" applyAlignment="1">
      <alignment horizontal="center"/>
    </xf>
    <xf numFmtId="49" fontId="61" fillId="0" borderId="0" xfId="8" applyNumberFormat="1" applyFont="1" applyBorder="1" applyAlignment="1" applyProtection="1">
      <alignment horizontal="left" vertical="top" wrapText="1"/>
      <protection locked="0" hidden="1"/>
    </xf>
    <xf numFmtId="0" fontId="37" fillId="0" borderId="0" xfId="5" applyFont="1" applyBorder="1" applyAlignment="1" applyProtection="1">
      <alignment horizontal="center" vertical="top"/>
      <protection hidden="1"/>
    </xf>
    <xf numFmtId="0" fontId="40" fillId="0" borderId="1" xfId="0" applyFont="1" applyBorder="1" applyAlignment="1">
      <alignment horizontal="center"/>
    </xf>
    <xf numFmtId="0" fontId="35" fillId="0" borderId="2" xfId="5" applyFont="1" applyBorder="1" applyAlignment="1" applyProtection="1">
      <alignment horizontal="center" vertical="top"/>
      <protection hidden="1"/>
    </xf>
    <xf numFmtId="0" fontId="35" fillId="0" borderId="4" xfId="5" applyFont="1" applyBorder="1" applyAlignment="1" applyProtection="1">
      <alignment horizontal="center" vertical="top"/>
      <protection hidden="1"/>
    </xf>
    <xf numFmtId="0" fontId="35" fillId="0" borderId="3" xfId="5" applyFont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horizontal="left" vertical="center"/>
      <protection hidden="1"/>
    </xf>
    <xf numFmtId="0" fontId="35" fillId="0" borderId="1" xfId="5" applyNumberFormat="1" applyFont="1" applyBorder="1" applyAlignment="1" applyProtection="1">
      <alignment horizontal="center" vertical="top"/>
      <protection locked="0" hidden="1"/>
    </xf>
    <xf numFmtId="0" fontId="33" fillId="0" borderId="1" xfId="5" applyFont="1" applyBorder="1" applyAlignment="1" applyProtection="1">
      <alignment horizontal="left" vertical="center" wrapText="1"/>
      <protection hidden="1"/>
    </xf>
    <xf numFmtId="0" fontId="35" fillId="0" borderId="2" xfId="5" applyFont="1" applyBorder="1" applyAlignment="1" applyProtection="1">
      <alignment horizontal="left" vertical="center"/>
      <protection hidden="1"/>
    </xf>
    <xf numFmtId="0" fontId="35" fillId="0" borderId="4" xfId="5" applyFont="1" applyBorder="1" applyAlignment="1" applyProtection="1">
      <alignment horizontal="left" vertical="center"/>
      <protection hidden="1"/>
    </xf>
    <xf numFmtId="0" fontId="35" fillId="0" borderId="3" xfId="5" applyFont="1" applyBorder="1" applyAlignment="1" applyProtection="1">
      <alignment horizontal="left" vertical="center"/>
      <protection hidden="1"/>
    </xf>
    <xf numFmtId="49" fontId="35" fillId="0" borderId="4" xfId="5" applyNumberFormat="1" applyFont="1" applyBorder="1" applyAlignment="1" applyProtection="1">
      <alignment horizontal="left" vertical="top" wrapText="1"/>
      <protection locked="0" hidden="1"/>
    </xf>
    <xf numFmtId="0" fontId="37" fillId="0" borderId="28" xfId="5" applyFont="1" applyBorder="1" applyAlignment="1" applyProtection="1">
      <alignment horizontal="center" vertical="center"/>
      <protection hidden="1"/>
    </xf>
    <xf numFmtId="0" fontId="37" fillId="0" borderId="10" xfId="5" applyFont="1" applyBorder="1" applyAlignment="1" applyProtection="1">
      <alignment horizontal="center" vertical="center"/>
      <protection hidden="1"/>
    </xf>
    <xf numFmtId="0" fontId="58" fillId="0" borderId="28" xfId="0" applyFont="1" applyBorder="1" applyAlignment="1" applyProtection="1">
      <alignment horizontal="center" vertical="center"/>
      <protection locked="0" hidden="1"/>
    </xf>
    <xf numFmtId="0" fontId="58" fillId="0" borderId="10" xfId="0" applyFont="1" applyBorder="1" applyAlignment="1" applyProtection="1">
      <alignment horizontal="center" vertical="center"/>
      <protection locked="0" hidden="1"/>
    </xf>
    <xf numFmtId="0" fontId="35" fillId="0" borderId="0" xfId="5" applyFont="1" applyBorder="1" applyAlignment="1" applyProtection="1">
      <alignment horizontal="left" vertical="top" wrapText="1"/>
      <protection hidden="1"/>
    </xf>
    <xf numFmtId="2" fontId="35" fillId="0" borderId="25" xfId="5" applyNumberFormat="1" applyFont="1" applyBorder="1" applyAlignment="1" applyProtection="1">
      <alignment horizontal="right" vertical="center" wrapText="1"/>
      <protection hidden="1"/>
    </xf>
    <xf numFmtId="0" fontId="35" fillId="0" borderId="12" xfId="5" applyFont="1" applyBorder="1" applyAlignment="1" applyProtection="1">
      <alignment horizontal="right" vertical="center" wrapText="1"/>
      <protection hidden="1"/>
    </xf>
    <xf numFmtId="0" fontId="35" fillId="0" borderId="28" xfId="5" applyFont="1" applyBorder="1" applyAlignment="1" applyProtection="1">
      <alignment horizontal="center" vertical="top"/>
      <protection hidden="1"/>
    </xf>
    <xf numFmtId="0" fontId="35" fillId="0" borderId="10" xfId="5" applyFont="1" applyBorder="1" applyAlignment="1" applyProtection="1">
      <alignment horizontal="center" vertical="top"/>
      <protection hidden="1"/>
    </xf>
    <xf numFmtId="0" fontId="35" fillId="0" borderId="7" xfId="5" applyFont="1" applyBorder="1" applyAlignment="1" applyProtection="1">
      <alignment horizontal="center" vertical="center" wrapText="1"/>
      <protection hidden="1"/>
    </xf>
    <xf numFmtId="0" fontId="35" fillId="0" borderId="26" xfId="5" applyFont="1" applyBorder="1" applyAlignment="1" applyProtection="1">
      <alignment horizontal="center" vertical="center" wrapText="1"/>
      <protection hidden="1"/>
    </xf>
    <xf numFmtId="0" fontId="35" fillId="0" borderId="8" xfId="5" applyFont="1" applyBorder="1" applyAlignment="1" applyProtection="1">
      <alignment horizontal="center" vertical="center" wrapText="1"/>
      <protection hidden="1"/>
    </xf>
    <xf numFmtId="0" fontId="35" fillId="0" borderId="11" xfId="5" applyFont="1" applyBorder="1" applyAlignment="1" applyProtection="1">
      <alignment horizontal="center" vertical="center" wrapText="1"/>
      <protection hidden="1"/>
    </xf>
    <xf numFmtId="0" fontId="35" fillId="0" borderId="25" xfId="5" applyFont="1" applyBorder="1" applyAlignment="1" applyProtection="1">
      <alignment horizontal="center" vertical="center" wrapText="1"/>
      <protection hidden="1"/>
    </xf>
    <xf numFmtId="0" fontId="35" fillId="0" borderId="12" xfId="5" applyFont="1" applyBorder="1" applyAlignment="1" applyProtection="1">
      <alignment horizontal="center" vertical="center" wrapText="1"/>
      <protection hidden="1"/>
    </xf>
    <xf numFmtId="0" fontId="35" fillId="0" borderId="7" xfId="5" applyFont="1" applyBorder="1" applyAlignment="1" applyProtection="1">
      <alignment horizontal="left" vertical="top"/>
      <protection hidden="1"/>
    </xf>
    <xf numFmtId="0" fontId="35" fillId="0" borderId="26" xfId="5" applyFont="1" applyBorder="1" applyAlignment="1" applyProtection="1">
      <alignment horizontal="left" vertical="top"/>
      <protection hidden="1"/>
    </xf>
    <xf numFmtId="0" fontId="35" fillId="0" borderId="8" xfId="5" applyFont="1" applyBorder="1" applyAlignment="1" applyProtection="1">
      <alignment horizontal="left" vertical="top"/>
      <protection hidden="1"/>
    </xf>
    <xf numFmtId="0" fontId="35" fillId="0" borderId="9" xfId="5" applyFont="1" applyBorder="1" applyAlignment="1" applyProtection="1">
      <alignment horizontal="left" vertical="top"/>
      <protection hidden="1"/>
    </xf>
    <xf numFmtId="0" fontId="35" fillId="0" borderId="0" xfId="5" applyFont="1" applyBorder="1" applyAlignment="1" applyProtection="1">
      <alignment horizontal="left" vertical="top"/>
      <protection hidden="1"/>
    </xf>
    <xf numFmtId="0" fontId="35" fillId="0" borderId="6" xfId="5" applyFont="1" applyBorder="1" applyAlignment="1" applyProtection="1">
      <alignment horizontal="left" vertical="top"/>
      <protection hidden="1"/>
    </xf>
    <xf numFmtId="0" fontId="35" fillId="0" borderId="11" xfId="5" applyFont="1" applyBorder="1" applyAlignment="1" applyProtection="1">
      <alignment horizontal="left" vertical="top"/>
      <protection hidden="1"/>
    </xf>
    <xf numFmtId="0" fontId="35" fillId="0" borderId="25" xfId="5" applyFont="1" applyBorder="1" applyAlignment="1" applyProtection="1">
      <alignment horizontal="left" vertical="top"/>
      <protection hidden="1"/>
    </xf>
    <xf numFmtId="0" fontId="35" fillId="0" borderId="12" xfId="5" applyFont="1" applyBorder="1" applyAlignment="1" applyProtection="1">
      <alignment horizontal="left" vertical="top"/>
      <protection hidden="1"/>
    </xf>
    <xf numFmtId="0" fontId="41" fillId="0" borderId="2" xfId="5" applyFont="1" applyBorder="1" applyAlignment="1" applyProtection="1">
      <alignment horizontal="center" vertical="center"/>
      <protection locked="0" hidden="1"/>
    </xf>
    <xf numFmtId="0" fontId="41" fillId="0" borderId="4" xfId="5" applyFont="1" applyBorder="1" applyAlignment="1" applyProtection="1">
      <alignment horizontal="center" vertical="center"/>
      <protection locked="0" hidden="1"/>
    </xf>
    <xf numFmtId="0" fontId="41" fillId="0" borderId="3" xfId="5" applyFont="1" applyBorder="1" applyAlignment="1" applyProtection="1">
      <alignment horizontal="center" vertical="center"/>
      <protection locked="0" hidden="1"/>
    </xf>
    <xf numFmtId="0" fontId="37" fillId="0" borderId="7" xfId="5" applyFont="1" applyBorder="1" applyAlignment="1" applyProtection="1">
      <alignment horizontal="center" vertical="top" wrapText="1"/>
      <protection hidden="1"/>
    </xf>
    <xf numFmtId="0" fontId="37" fillId="0" borderId="26" xfId="5" applyFont="1" applyBorder="1" applyAlignment="1" applyProtection="1">
      <alignment horizontal="center" vertical="top" wrapText="1"/>
      <protection hidden="1"/>
    </xf>
    <xf numFmtId="0" fontId="37" fillId="0" borderId="8" xfId="5" applyFont="1" applyBorder="1" applyAlignment="1" applyProtection="1">
      <alignment horizontal="center" vertical="top" wrapText="1"/>
      <protection hidden="1"/>
    </xf>
    <xf numFmtId="0" fontId="37" fillId="0" borderId="9" xfId="5" applyFont="1" applyBorder="1" applyAlignment="1" applyProtection="1">
      <alignment horizontal="center" vertical="top" wrapText="1"/>
      <protection hidden="1"/>
    </xf>
    <xf numFmtId="0" fontId="37" fillId="0" borderId="0" xfId="5" applyFont="1" applyBorder="1" applyAlignment="1" applyProtection="1">
      <alignment horizontal="center" vertical="top" wrapText="1"/>
      <protection hidden="1"/>
    </xf>
    <xf numFmtId="0" fontId="37" fillId="0" borderId="6" xfId="5" applyFont="1" applyBorder="1" applyAlignment="1" applyProtection="1">
      <alignment horizontal="center" vertical="top" wrapText="1"/>
      <protection hidden="1"/>
    </xf>
    <xf numFmtId="0" fontId="37" fillId="0" borderId="11" xfId="5" applyFont="1" applyBorder="1" applyAlignment="1" applyProtection="1">
      <alignment horizontal="center" vertical="top" wrapText="1"/>
      <protection hidden="1"/>
    </xf>
    <xf numFmtId="0" fontId="37" fillId="0" borderId="25" xfId="5" applyFont="1" applyBorder="1" applyAlignment="1" applyProtection="1">
      <alignment horizontal="center" vertical="top" wrapText="1"/>
      <protection hidden="1"/>
    </xf>
    <xf numFmtId="0" fontId="37" fillId="0" borderId="12" xfId="5" applyFont="1" applyBorder="1" applyAlignment="1" applyProtection="1">
      <alignment horizontal="center" vertical="top" wrapText="1"/>
      <protection hidden="1"/>
    </xf>
    <xf numFmtId="49" fontId="59" fillId="0" borderId="28" xfId="5" applyNumberFormat="1" applyFont="1" applyBorder="1" applyAlignment="1" applyProtection="1">
      <alignment horizontal="center" vertical="center" wrapText="1"/>
      <protection locked="0" hidden="1"/>
    </xf>
    <xf numFmtId="49" fontId="59" fillId="0" borderId="10" xfId="5" applyNumberFormat="1" applyFont="1" applyBorder="1" applyAlignment="1" applyProtection="1">
      <alignment horizontal="center" vertical="center" wrapText="1"/>
      <protection locked="0" hidden="1"/>
    </xf>
    <xf numFmtId="0" fontId="35" fillId="0" borderId="7" xfId="5" applyFont="1" applyBorder="1" applyAlignment="1" applyProtection="1">
      <alignment horizontal="left" vertical="top" wrapText="1"/>
      <protection hidden="1"/>
    </xf>
    <xf numFmtId="0" fontId="35" fillId="0" borderId="26" xfId="5" applyFont="1" applyBorder="1" applyAlignment="1" applyProtection="1">
      <alignment horizontal="left" vertical="top" wrapText="1"/>
      <protection hidden="1"/>
    </xf>
    <xf numFmtId="0" fontId="35" fillId="0" borderId="8" xfId="5" applyFont="1" applyBorder="1" applyAlignment="1" applyProtection="1">
      <alignment horizontal="left" vertical="top" wrapText="1"/>
      <protection hidden="1"/>
    </xf>
    <xf numFmtId="2" fontId="35" fillId="2" borderId="4" xfId="5" applyNumberFormat="1" applyFont="1" applyFill="1" applyBorder="1" applyAlignment="1" applyProtection="1">
      <alignment horizontal="center" vertical="center" wrapText="1"/>
      <protection locked="0" hidden="1"/>
    </xf>
    <xf numFmtId="2" fontId="35" fillId="2" borderId="3" xfId="5" applyNumberFormat="1" applyFont="1" applyFill="1" applyBorder="1" applyAlignment="1" applyProtection="1">
      <alignment horizontal="center" vertical="center" wrapText="1"/>
      <protection locked="0" hidden="1"/>
    </xf>
    <xf numFmtId="0" fontId="35" fillId="2" borderId="2" xfId="5" applyFont="1" applyFill="1" applyBorder="1" applyAlignment="1" applyProtection="1">
      <alignment horizontal="center" vertical="center"/>
      <protection locked="0" hidden="1"/>
    </xf>
    <xf numFmtId="0" fontId="35" fillId="2" borderId="4" xfId="5" applyFont="1" applyFill="1" applyBorder="1" applyAlignment="1" applyProtection="1">
      <alignment horizontal="center" vertical="center"/>
      <protection locked="0" hidden="1"/>
    </xf>
    <xf numFmtId="0" fontId="35" fillId="2" borderId="3" xfId="5" applyFont="1" applyFill="1" applyBorder="1" applyAlignment="1" applyProtection="1">
      <alignment horizontal="center" vertical="center"/>
      <protection locked="0" hidden="1"/>
    </xf>
    <xf numFmtId="0" fontId="40" fillId="0" borderId="2" xfId="0" applyFont="1" applyFill="1" applyBorder="1" applyAlignment="1" applyProtection="1">
      <alignment horizontal="center" vertical="center"/>
      <protection hidden="1"/>
    </xf>
    <xf numFmtId="0" fontId="40" fillId="0" borderId="4" xfId="0" applyFont="1" applyFill="1" applyBorder="1" applyAlignment="1" applyProtection="1">
      <alignment horizontal="center" vertical="center"/>
      <protection hidden="1"/>
    </xf>
    <xf numFmtId="0" fontId="40" fillId="0" borderId="3" xfId="0" applyFont="1" applyFill="1" applyBorder="1" applyAlignment="1" applyProtection="1">
      <alignment horizontal="center" vertical="center"/>
      <protection hidden="1"/>
    </xf>
    <xf numFmtId="0" fontId="35" fillId="0" borderId="9" xfId="5" applyFont="1" applyBorder="1" applyAlignment="1" applyProtection="1">
      <alignment horizontal="left" vertical="top" wrapText="1"/>
      <protection hidden="1"/>
    </xf>
    <xf numFmtId="0" fontId="35" fillId="0" borderId="6" xfId="5" applyFont="1" applyBorder="1" applyAlignment="1" applyProtection="1">
      <alignment horizontal="left" vertical="top" wrapText="1"/>
      <protection hidden="1"/>
    </xf>
    <xf numFmtId="2" fontId="35" fillId="2" borderId="2" xfId="5" applyNumberFormat="1" applyFont="1" applyFill="1" applyBorder="1" applyAlignment="1" applyProtection="1">
      <alignment horizontal="center" vertical="center" wrapText="1"/>
      <protection locked="0" hidden="1"/>
    </xf>
    <xf numFmtId="0" fontId="37" fillId="0" borderId="7" xfId="5" applyFont="1" applyBorder="1" applyAlignment="1" applyProtection="1">
      <alignment horizontal="center" vertical="center"/>
      <protection hidden="1"/>
    </xf>
    <xf numFmtId="0" fontId="37" fillId="0" borderId="8" xfId="5" applyFont="1" applyBorder="1" applyAlignment="1" applyProtection="1">
      <alignment horizontal="center" vertical="center"/>
      <protection hidden="1"/>
    </xf>
    <xf numFmtId="0" fontId="37" fillId="0" borderId="11" xfId="5" applyFont="1" applyBorder="1" applyAlignment="1" applyProtection="1">
      <alignment horizontal="center" vertical="center"/>
      <protection hidden="1"/>
    </xf>
    <xf numFmtId="0" fontId="37" fillId="0" borderId="12" xfId="5" applyFont="1" applyBorder="1" applyAlignment="1" applyProtection="1">
      <alignment horizontal="center" vertical="center"/>
      <protection hidden="1"/>
    </xf>
    <xf numFmtId="49" fontId="35" fillId="2" borderId="11" xfId="5" applyNumberFormat="1" applyFont="1" applyFill="1" applyBorder="1" applyAlignment="1" applyProtection="1">
      <alignment horizontal="left" vertical="top"/>
      <protection locked="0" hidden="1"/>
    </xf>
    <xf numFmtId="49" fontId="35" fillId="2" borderId="25" xfId="5" applyNumberFormat="1" applyFont="1" applyFill="1" applyBorder="1" applyAlignment="1" applyProtection="1">
      <alignment horizontal="left" vertical="top"/>
      <protection locked="0" hidden="1"/>
    </xf>
    <xf numFmtId="49" fontId="35" fillId="2" borderId="12" xfId="5" applyNumberFormat="1" applyFont="1" applyFill="1" applyBorder="1" applyAlignment="1" applyProtection="1">
      <alignment horizontal="left" vertical="top"/>
      <protection locked="0" hidden="1"/>
    </xf>
    <xf numFmtId="0" fontId="35" fillId="2" borderId="2" xfId="5" applyFont="1" applyFill="1" applyBorder="1" applyAlignment="1" applyProtection="1">
      <alignment horizontal="center" vertical="center" wrapText="1"/>
      <protection locked="0" hidden="1"/>
    </xf>
    <xf numFmtId="0" fontId="35" fillId="2" borderId="4" xfId="5" applyFont="1" applyFill="1" applyBorder="1" applyAlignment="1" applyProtection="1">
      <alignment horizontal="center" vertical="center" wrapText="1"/>
      <protection locked="0" hidden="1"/>
    </xf>
    <xf numFmtId="0" fontId="35" fillId="2" borderId="3" xfId="5" applyFont="1" applyFill="1" applyBorder="1" applyAlignment="1" applyProtection="1">
      <alignment horizontal="center" vertical="center" wrapText="1"/>
      <protection locked="0" hidden="1"/>
    </xf>
    <xf numFmtId="0" fontId="35" fillId="0" borderId="2" xfId="5" applyFont="1" applyBorder="1" applyAlignment="1" applyProtection="1">
      <alignment horizontal="center" vertical="center" wrapText="1"/>
      <protection hidden="1"/>
    </xf>
    <xf numFmtId="0" fontId="35" fillId="0" borderId="4" xfId="5" applyFont="1" applyBorder="1" applyAlignment="1" applyProtection="1">
      <alignment horizontal="center" vertical="center" wrapText="1"/>
      <protection hidden="1"/>
    </xf>
    <xf numFmtId="0" fontId="35" fillId="0" borderId="3" xfId="5" applyFont="1" applyBorder="1" applyAlignment="1" applyProtection="1">
      <alignment horizontal="center" vertical="center" wrapText="1"/>
      <protection hidden="1"/>
    </xf>
    <xf numFmtId="49" fontId="35" fillId="0" borderId="1" xfId="5" applyNumberFormat="1" applyFont="1" applyBorder="1" applyAlignment="1" applyProtection="1">
      <alignment horizontal="center" vertical="center"/>
      <protection hidden="1"/>
    </xf>
    <xf numFmtId="0" fontId="35" fillId="0" borderId="2" xfId="5" applyFont="1" applyFill="1" applyBorder="1" applyAlignment="1" applyProtection="1">
      <alignment horizontal="center" vertical="center" wrapText="1"/>
      <protection hidden="1"/>
    </xf>
    <xf numFmtId="0" fontId="35" fillId="0" borderId="4" xfId="5" applyFont="1" applyFill="1" applyBorder="1" applyAlignment="1" applyProtection="1">
      <alignment horizontal="center" vertical="center" wrapText="1"/>
      <protection hidden="1"/>
    </xf>
    <xf numFmtId="0" fontId="35" fillId="0" borderId="3" xfId="5" applyFont="1" applyFill="1" applyBorder="1" applyAlignment="1" applyProtection="1">
      <alignment horizontal="center" vertical="center" wrapText="1"/>
      <protection hidden="1"/>
    </xf>
    <xf numFmtId="0" fontId="35" fillId="0" borderId="2" xfId="5" applyFont="1" applyBorder="1" applyAlignment="1" applyProtection="1">
      <alignment horizontal="center" vertical="top" wrapText="1"/>
      <protection hidden="1"/>
    </xf>
    <xf numFmtId="0" fontId="35" fillId="0" borderId="4" xfId="5" applyFont="1" applyBorder="1" applyAlignment="1" applyProtection="1">
      <alignment horizontal="center" vertical="top" wrapText="1"/>
      <protection hidden="1"/>
    </xf>
    <xf numFmtId="0" fontId="35" fillId="0" borderId="3" xfId="5" applyFont="1" applyBorder="1" applyAlignment="1" applyProtection="1">
      <alignment horizontal="center" vertical="top" wrapText="1"/>
      <protection hidden="1"/>
    </xf>
    <xf numFmtId="0" fontId="35" fillId="0" borderId="2" xfId="5" applyFont="1" applyBorder="1" applyAlignment="1" applyProtection="1">
      <alignment horizontal="center" vertical="center"/>
      <protection hidden="1"/>
    </xf>
    <xf numFmtId="0" fontId="35" fillId="0" borderId="4" xfId="5" applyFont="1" applyBorder="1" applyAlignment="1" applyProtection="1">
      <alignment horizontal="center" vertical="center"/>
      <protection hidden="1"/>
    </xf>
    <xf numFmtId="0" fontId="35" fillId="0" borderId="3" xfId="5" applyFont="1" applyBorder="1" applyAlignment="1" applyProtection="1">
      <alignment horizontal="center" vertical="center"/>
      <protection hidden="1"/>
    </xf>
    <xf numFmtId="49" fontId="35" fillId="2" borderId="4" xfId="5" applyNumberFormat="1" applyFont="1" applyFill="1" applyBorder="1" applyAlignment="1" applyProtection="1">
      <alignment horizontal="center" vertical="center" wrapText="1"/>
      <protection locked="0" hidden="1"/>
    </xf>
    <xf numFmtId="49" fontId="35" fillId="2" borderId="3" xfId="5" applyNumberFormat="1" applyFont="1" applyFill="1" applyBorder="1" applyAlignment="1" applyProtection="1">
      <alignment horizontal="center" vertical="center" wrapText="1"/>
      <protection locked="0" hidden="1"/>
    </xf>
    <xf numFmtId="49" fontId="35" fillId="2" borderId="26" xfId="5" applyNumberFormat="1" applyFont="1" applyFill="1" applyBorder="1" applyAlignment="1" applyProtection="1">
      <alignment horizontal="center" vertical="center" wrapText="1"/>
      <protection locked="0" hidden="1"/>
    </xf>
    <xf numFmtId="49" fontId="35" fillId="2" borderId="8" xfId="5" applyNumberFormat="1" applyFont="1" applyFill="1" applyBorder="1" applyAlignment="1" applyProtection="1">
      <alignment horizontal="center" vertical="center" wrapText="1"/>
      <protection locked="0" hidden="1"/>
    </xf>
    <xf numFmtId="0" fontId="35" fillId="2" borderId="2" xfId="5" applyFont="1" applyFill="1" applyBorder="1" applyAlignment="1" applyProtection="1">
      <alignment horizontal="center" vertical="top"/>
      <protection locked="0" hidden="1"/>
    </xf>
    <xf numFmtId="0" fontId="35" fillId="2" borderId="4" xfId="5" applyFont="1" applyFill="1" applyBorder="1" applyAlignment="1" applyProtection="1">
      <alignment horizontal="center" vertical="top"/>
      <protection locked="0" hidden="1"/>
    </xf>
    <xf numFmtId="0" fontId="35" fillId="2" borderId="3" xfId="5" applyFont="1" applyFill="1" applyBorder="1" applyAlignment="1" applyProtection="1">
      <alignment horizontal="center" vertical="top"/>
      <protection locked="0" hidden="1"/>
    </xf>
    <xf numFmtId="49" fontId="35" fillId="2" borderId="2" xfId="5" applyNumberFormat="1" applyFont="1" applyFill="1" applyBorder="1" applyAlignment="1" applyProtection="1">
      <alignment horizontal="center" vertical="top"/>
      <protection locked="0" hidden="1"/>
    </xf>
    <xf numFmtId="49" fontId="35" fillId="2" borderId="4" xfId="5" applyNumberFormat="1" applyFont="1" applyFill="1" applyBorder="1" applyAlignment="1" applyProtection="1">
      <alignment horizontal="center" vertical="top"/>
      <protection locked="0" hidden="1"/>
    </xf>
    <xf numFmtId="49" fontId="35" fillId="2" borderId="3" xfId="5" applyNumberFormat="1" applyFont="1" applyFill="1" applyBorder="1" applyAlignment="1" applyProtection="1">
      <alignment horizontal="center" vertical="top"/>
      <protection locked="0" hidden="1"/>
    </xf>
    <xf numFmtId="0" fontId="35" fillId="0" borderId="2" xfId="5" applyFont="1" applyBorder="1" applyAlignment="1" applyProtection="1">
      <alignment horizontal="left" vertical="center" wrapText="1"/>
      <protection hidden="1"/>
    </xf>
    <xf numFmtId="0" fontId="35" fillId="0" borderId="4" xfId="5" applyFont="1" applyBorder="1" applyAlignment="1" applyProtection="1">
      <alignment horizontal="left" vertical="center" wrapText="1"/>
      <protection hidden="1"/>
    </xf>
    <xf numFmtId="0" fontId="35" fillId="0" borderId="3" xfId="5" applyFont="1" applyBorder="1" applyAlignment="1" applyProtection="1">
      <alignment horizontal="left" vertical="center" wrapText="1"/>
      <protection hidden="1"/>
    </xf>
    <xf numFmtId="49" fontId="35" fillId="2" borderId="2" xfId="5" applyNumberFormat="1" applyFont="1" applyFill="1" applyBorder="1" applyAlignment="1" applyProtection="1">
      <alignment horizontal="left" vertical="top" wrapText="1"/>
      <protection locked="0" hidden="1"/>
    </xf>
    <xf numFmtId="49" fontId="35" fillId="2" borderId="4" xfId="5" applyNumberFormat="1" applyFont="1" applyFill="1" applyBorder="1" applyAlignment="1" applyProtection="1">
      <alignment horizontal="left" vertical="top" wrapText="1"/>
      <protection locked="0" hidden="1"/>
    </xf>
    <xf numFmtId="49" fontId="35" fillId="2" borderId="3" xfId="5" applyNumberFormat="1" applyFont="1" applyFill="1" applyBorder="1" applyAlignment="1" applyProtection="1">
      <alignment horizontal="left" vertical="top" wrapText="1"/>
      <protection locked="0" hidden="1"/>
    </xf>
    <xf numFmtId="0" fontId="35" fillId="0" borderId="2" xfId="5" applyFont="1" applyBorder="1" applyAlignment="1" applyProtection="1">
      <alignment horizontal="left" vertical="top" wrapText="1"/>
      <protection hidden="1"/>
    </xf>
    <xf numFmtId="0" fontId="35" fillId="0" borderId="4" xfId="5" applyFont="1" applyBorder="1" applyAlignment="1" applyProtection="1">
      <alignment horizontal="left" vertical="top" wrapText="1"/>
      <protection hidden="1"/>
    </xf>
    <xf numFmtId="0" fontId="35" fillId="0" borderId="3" xfId="5" applyFont="1" applyBorder="1" applyAlignment="1" applyProtection="1">
      <alignment horizontal="left" vertical="top" wrapText="1"/>
      <protection hidden="1"/>
    </xf>
    <xf numFmtId="0" fontId="35" fillId="0" borderId="4" xfId="5" applyFont="1" applyBorder="1" applyAlignment="1">
      <alignment horizontal="left" vertical="center" wrapText="1"/>
    </xf>
    <xf numFmtId="0" fontId="37" fillId="0" borderId="2" xfId="5" applyFont="1" applyBorder="1" applyAlignment="1" applyProtection="1">
      <alignment horizontal="center" vertical="center" wrapText="1"/>
      <protection locked="0" hidden="1"/>
    </xf>
    <xf numFmtId="0" fontId="37" fillId="0" borderId="4" xfId="5" applyFont="1" applyBorder="1" applyAlignment="1" applyProtection="1">
      <alignment horizontal="center" vertical="center" wrapText="1"/>
      <protection locked="0" hidden="1"/>
    </xf>
    <xf numFmtId="0" fontId="37" fillId="0" borderId="3" xfId="5" applyFont="1" applyBorder="1" applyAlignment="1" applyProtection="1">
      <alignment horizontal="center" vertical="center" wrapText="1"/>
      <protection locked="0" hidden="1"/>
    </xf>
    <xf numFmtId="170" fontId="32" fillId="0" borderId="0" xfId="8" applyNumberFormat="1" applyFont="1" applyBorder="1" applyAlignment="1" applyProtection="1">
      <alignment horizontal="center"/>
      <protection locked="0" hidden="1"/>
    </xf>
    <xf numFmtId="0" fontId="39" fillId="0" borderId="0" xfId="8" applyFont="1" applyAlignment="1">
      <alignment horizontal="center" vertical="top"/>
    </xf>
    <xf numFmtId="0" fontId="54" fillId="0" borderId="0" xfId="5" applyFont="1" applyAlignment="1">
      <alignment horizontal="left" wrapText="1"/>
    </xf>
    <xf numFmtId="0" fontId="40" fillId="0" borderId="4" xfId="8" applyFont="1" applyBorder="1" applyAlignment="1">
      <alignment horizontal="center"/>
    </xf>
    <xf numFmtId="0" fontId="53" fillId="0" borderId="2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35" fillId="0" borderId="7" xfId="5" applyFont="1" applyBorder="1" applyAlignment="1">
      <alignment horizontal="center" vertical="center"/>
    </xf>
    <xf numFmtId="0" fontId="35" fillId="0" borderId="26" xfId="5" applyFont="1" applyBorder="1" applyAlignment="1">
      <alignment horizontal="center" vertical="center"/>
    </xf>
    <xf numFmtId="0" fontId="35" fillId="0" borderId="8" xfId="5" applyFont="1" applyBorder="1" applyAlignment="1">
      <alignment horizontal="center" vertical="center"/>
    </xf>
    <xf numFmtId="0" fontId="35" fillId="0" borderId="11" xfId="5" applyFont="1" applyBorder="1" applyAlignment="1">
      <alignment horizontal="center" vertical="center"/>
    </xf>
    <xf numFmtId="0" fontId="35" fillId="0" borderId="25" xfId="5" applyFont="1" applyBorder="1" applyAlignment="1">
      <alignment horizontal="center" vertical="center"/>
    </xf>
    <xf numFmtId="0" fontId="35" fillId="0" borderId="12" xfId="5" applyFont="1" applyBorder="1" applyAlignment="1">
      <alignment horizontal="center" vertical="center"/>
    </xf>
    <xf numFmtId="0" fontId="40" fillId="0" borderId="2" xfId="0" applyFont="1" applyBorder="1" applyAlignment="1">
      <alignment horizontal="center"/>
    </xf>
    <xf numFmtId="0" fontId="40" fillId="0" borderId="4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56" fillId="0" borderId="1" xfId="0" applyFont="1" applyBorder="1" applyAlignment="1" applyProtection="1">
      <alignment horizontal="center"/>
      <protection locked="0" hidden="1"/>
    </xf>
    <xf numFmtId="2" fontId="35" fillId="0" borderId="1" xfId="5" applyNumberFormat="1" applyFont="1" applyBorder="1" applyAlignment="1" applyProtection="1">
      <alignment horizontal="center"/>
      <protection locked="0" hidden="1"/>
    </xf>
    <xf numFmtId="4" fontId="40" fillId="0" borderId="1" xfId="0" applyNumberFormat="1" applyFont="1" applyBorder="1" applyAlignment="1" applyProtection="1">
      <alignment horizontal="center"/>
      <protection locked="0" hidden="1"/>
    </xf>
    <xf numFmtId="49" fontId="35" fillId="0" borderId="2" xfId="5" applyNumberFormat="1" applyFont="1" applyBorder="1" applyAlignment="1" applyProtection="1">
      <alignment horizontal="left" vertical="top"/>
      <protection locked="0" hidden="1"/>
    </xf>
    <xf numFmtId="49" fontId="35" fillId="0" borderId="4" xfId="5" applyNumberFormat="1" applyFont="1" applyBorder="1" applyAlignment="1" applyProtection="1">
      <alignment horizontal="left" vertical="top"/>
      <protection locked="0" hidden="1"/>
    </xf>
    <xf numFmtId="49" fontId="35" fillId="0" borderId="3" xfId="5" applyNumberFormat="1" applyFont="1" applyBorder="1" applyAlignment="1" applyProtection="1">
      <alignment horizontal="left" vertical="top"/>
      <protection locked="0" hidden="1"/>
    </xf>
    <xf numFmtId="49" fontId="37" fillId="0" borderId="2" xfId="5" applyNumberFormat="1" applyFont="1" applyBorder="1" applyAlignment="1" applyProtection="1">
      <alignment horizontal="center" vertical="center" wrapText="1"/>
      <protection hidden="1"/>
    </xf>
    <xf numFmtId="49" fontId="35" fillId="0" borderId="4" xfId="5" applyNumberFormat="1" applyFont="1" applyBorder="1" applyAlignment="1" applyProtection="1">
      <alignment horizontal="center" vertical="center" wrapText="1"/>
      <protection hidden="1"/>
    </xf>
    <xf numFmtId="49" fontId="35" fillId="0" borderId="3" xfId="5" applyNumberFormat="1" applyFont="1" applyBorder="1" applyAlignment="1" applyProtection="1">
      <alignment horizontal="center" vertical="center" wrapText="1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0" fillId="0" borderId="0" xfId="0" applyFill="1" applyAlignment="1" applyProtection="1">
      <alignment horizontal="center" wrapText="1"/>
      <protection hidden="1"/>
    </xf>
    <xf numFmtId="0" fontId="60" fillId="0" borderId="0" xfId="0" applyFont="1" applyFill="1" applyAlignment="1" applyProtection="1">
      <alignment horizontal="center" wrapText="1"/>
      <protection hidden="1"/>
    </xf>
    <xf numFmtId="0" fontId="35" fillId="0" borderId="0" xfId="5" applyFont="1" applyAlignment="1">
      <alignment horizontal="center" wrapText="1"/>
    </xf>
    <xf numFmtId="0" fontId="39" fillId="0" borderId="0" xfId="8" applyFont="1" applyAlignment="1" applyProtection="1">
      <alignment horizontal="center" vertical="top"/>
      <protection hidden="1"/>
    </xf>
    <xf numFmtId="0" fontId="45" fillId="0" borderId="0" xfId="5" applyFont="1" applyAlignment="1" applyProtection="1">
      <alignment horizontal="left" wrapText="1"/>
      <protection hidden="1"/>
    </xf>
    <xf numFmtId="49" fontId="35" fillId="0" borderId="0" xfId="5" applyNumberFormat="1" applyFont="1" applyFill="1" applyBorder="1" applyAlignment="1" applyProtection="1">
      <alignment horizontal="left" vertical="top" wrapText="1"/>
      <protection locked="0" hidden="1"/>
    </xf>
    <xf numFmtId="0" fontId="35" fillId="0" borderId="1" xfId="5" applyFont="1" applyBorder="1" applyAlignment="1" applyProtection="1">
      <alignment horizontal="left" vertical="top"/>
      <protection hidden="1"/>
    </xf>
    <xf numFmtId="0" fontId="37" fillId="0" borderId="1" xfId="5" applyFont="1" applyBorder="1" applyAlignment="1" applyProtection="1">
      <alignment horizontal="center" vertical="top"/>
      <protection hidden="1"/>
    </xf>
    <xf numFmtId="0" fontId="53" fillId="0" borderId="1" xfId="0" applyFont="1" applyBorder="1" applyAlignment="1" applyProtection="1">
      <alignment horizontal="center"/>
      <protection locked="0" hidden="1"/>
    </xf>
    <xf numFmtId="0" fontId="35" fillId="0" borderId="0" xfId="5" applyFont="1" applyBorder="1" applyAlignment="1" applyProtection="1">
      <alignment horizontal="center" vertical="top"/>
      <protection hidden="1"/>
    </xf>
    <xf numFmtId="0" fontId="35" fillId="0" borderId="1" xfId="5" applyFont="1" applyFill="1" applyBorder="1" applyAlignment="1" applyProtection="1">
      <alignment horizontal="left" vertical="top"/>
      <protection hidden="1"/>
    </xf>
    <xf numFmtId="0" fontId="37" fillId="0" borderId="1" xfId="5" applyFont="1" applyFill="1" applyBorder="1" applyAlignment="1" applyProtection="1">
      <alignment horizontal="center" vertical="top"/>
      <protection hidden="1"/>
    </xf>
    <xf numFmtId="49" fontId="53" fillId="0" borderId="1" xfId="0" applyNumberFormat="1" applyFont="1" applyBorder="1" applyAlignment="1" applyProtection="1">
      <alignment horizontal="center"/>
      <protection locked="0" hidden="1"/>
    </xf>
    <xf numFmtId="49" fontId="61" fillId="0" borderId="0" xfId="8" applyNumberFormat="1" applyFont="1" applyFill="1" applyBorder="1" applyAlignment="1" applyProtection="1">
      <alignment horizontal="left" vertical="top" wrapText="1"/>
      <protection locked="0" hidden="1"/>
    </xf>
    <xf numFmtId="0" fontId="37" fillId="0" borderId="1" xfId="5" applyFont="1" applyBorder="1" applyAlignment="1" applyProtection="1">
      <alignment horizontal="center" vertical="top" wrapText="1"/>
      <protection hidden="1"/>
    </xf>
    <xf numFmtId="49" fontId="35" fillId="0" borderId="1" xfId="5" applyNumberFormat="1" applyFont="1" applyBorder="1" applyAlignment="1" applyProtection="1">
      <alignment horizontal="center" vertical="top" wrapText="1"/>
      <protection locked="0" hidden="1"/>
    </xf>
    <xf numFmtId="49" fontId="35" fillId="2" borderId="1" xfId="5" applyNumberFormat="1" applyFont="1" applyFill="1" applyBorder="1" applyAlignment="1" applyProtection="1">
      <alignment horizontal="left" vertical="top"/>
      <protection locked="0" hidden="1"/>
    </xf>
    <xf numFmtId="0" fontId="39" fillId="0" borderId="1" xfId="0" applyFont="1" applyBorder="1" applyAlignment="1" applyProtection="1">
      <alignment horizontal="center"/>
      <protection hidden="1"/>
    </xf>
    <xf numFmtId="171" fontId="35" fillId="0" borderId="1" xfId="5" applyNumberFormat="1" applyFont="1" applyBorder="1" applyAlignment="1" applyProtection="1">
      <alignment horizontal="center" vertical="top"/>
      <protection locked="0" hidden="1"/>
    </xf>
    <xf numFmtId="0" fontId="11" fillId="0" borderId="0" xfId="5" applyFont="1" applyBorder="1" applyAlignment="1" applyProtection="1">
      <alignment horizontal="left" vertical="top" wrapText="1"/>
      <protection hidden="1"/>
    </xf>
    <xf numFmtId="0" fontId="35" fillId="0" borderId="1" xfId="5" applyFont="1" applyBorder="1" applyAlignment="1" applyProtection="1">
      <alignment horizontal="left" vertical="top" wrapText="1"/>
      <protection hidden="1"/>
    </xf>
    <xf numFmtId="171" fontId="35" fillId="0" borderId="1" xfId="5" applyNumberFormat="1" applyFont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horizontal="center" vertical="top"/>
      <protection hidden="1"/>
    </xf>
    <xf numFmtId="0" fontId="35" fillId="0" borderId="1" xfId="5" applyFont="1" applyBorder="1" applyAlignment="1" applyProtection="1">
      <alignment horizontal="center" vertical="top"/>
      <protection locked="0" hidden="1"/>
    </xf>
    <xf numFmtId="0" fontId="40" fillId="0" borderId="1" xfId="0" applyFont="1" applyBorder="1" applyAlignment="1" applyProtection="1">
      <alignment horizontal="center" vertical="center"/>
      <protection locked="0" hidden="1"/>
    </xf>
    <xf numFmtId="0" fontId="40" fillId="0" borderId="1" xfId="0" applyFont="1" applyBorder="1" applyAlignment="1" applyProtection="1">
      <alignment horizontal="center" vertical="center" wrapText="1"/>
      <protection locked="0" hidden="1"/>
    </xf>
    <xf numFmtId="0" fontId="11" fillId="0" borderId="0" xfId="5" applyFont="1" applyBorder="1" applyAlignment="1" applyProtection="1">
      <alignment horizontal="left"/>
      <protection hidden="1"/>
    </xf>
    <xf numFmtId="0" fontId="35" fillId="0" borderId="1" xfId="5" applyFont="1" applyBorder="1" applyAlignment="1" applyProtection="1">
      <alignment horizontal="left" vertical="center" wrapText="1"/>
      <protection hidden="1"/>
    </xf>
    <xf numFmtId="0" fontId="39" fillId="0" borderId="4" xfId="0" applyFont="1" applyBorder="1" applyAlignment="1" applyProtection="1">
      <alignment horizontal="center" vertical="center" wrapText="1"/>
      <protection locked="0" hidden="1"/>
    </xf>
    <xf numFmtId="0" fontId="39" fillId="0" borderId="3" xfId="0" applyFont="1" applyBorder="1" applyAlignment="1" applyProtection="1">
      <alignment horizontal="center" vertical="center" wrapText="1"/>
      <protection locked="0" hidden="1"/>
    </xf>
    <xf numFmtId="0" fontId="33" fillId="0" borderId="1" xfId="5" applyFont="1" applyBorder="1" applyAlignment="1" applyProtection="1">
      <alignment horizontal="center"/>
      <protection hidden="1"/>
    </xf>
    <xf numFmtId="0" fontId="33" fillId="0" borderId="2" xfId="5" applyFont="1" applyBorder="1" applyAlignment="1" applyProtection="1">
      <alignment horizontal="center" wrapText="1"/>
      <protection hidden="1"/>
    </xf>
    <xf numFmtId="0" fontId="33" fillId="0" borderId="4" xfId="5" applyFont="1" applyBorder="1" applyAlignment="1" applyProtection="1">
      <alignment horizontal="center" wrapText="1"/>
      <protection hidden="1"/>
    </xf>
    <xf numFmtId="0" fontId="33" fillId="0" borderId="3" xfId="5" applyFont="1" applyBorder="1" applyAlignment="1" applyProtection="1">
      <alignment horizontal="center" wrapText="1"/>
      <protection hidden="1"/>
    </xf>
    <xf numFmtId="0" fontId="33" fillId="0" borderId="2" xfId="5" applyFont="1" applyBorder="1" applyAlignment="1" applyProtection="1">
      <alignment horizontal="center" vertical="center"/>
      <protection hidden="1"/>
    </xf>
    <xf numFmtId="0" fontId="33" fillId="0" borderId="4" xfId="5" applyFont="1" applyBorder="1" applyAlignment="1" applyProtection="1">
      <alignment horizontal="center" vertical="center"/>
      <protection hidden="1"/>
    </xf>
    <xf numFmtId="0" fontId="33" fillId="0" borderId="3" xfId="5" applyFont="1" applyBorder="1" applyAlignment="1" applyProtection="1">
      <alignment horizontal="center" vertical="center"/>
      <protection hidden="1"/>
    </xf>
    <xf numFmtId="0" fontId="33" fillId="0" borderId="1" xfId="5" applyFont="1" applyBorder="1" applyAlignment="1" applyProtection="1">
      <alignment horizontal="center" vertical="center"/>
      <protection hidden="1"/>
    </xf>
    <xf numFmtId="0" fontId="39" fillId="0" borderId="1" xfId="8" applyFont="1" applyBorder="1" applyAlignment="1" applyProtection="1">
      <alignment horizontal="center"/>
      <protection hidden="1"/>
    </xf>
    <xf numFmtId="0" fontId="37" fillId="0" borderId="1" xfId="5" applyFont="1" applyBorder="1" applyAlignment="1" applyProtection="1">
      <alignment horizontal="center"/>
      <protection hidden="1"/>
    </xf>
    <xf numFmtId="167" fontId="41" fillId="0" borderId="1" xfId="5" applyNumberFormat="1" applyFont="1" applyBorder="1" applyAlignment="1" applyProtection="1">
      <alignment horizontal="center" vertical="center"/>
      <protection hidden="1"/>
    </xf>
  </cellXfs>
  <cellStyles count="9">
    <cellStyle name="Normalny" xfId="0" builtinId="0"/>
    <cellStyle name="Normalny 2" xfId="1"/>
    <cellStyle name="Normalny 2 2" xfId="5"/>
    <cellStyle name="Normalny 3" xfId="2"/>
    <cellStyle name="Normalny 4" xfId="3"/>
    <cellStyle name="Normalny 5" xfId="8"/>
    <cellStyle name="Procentowy" xfId="4" builtinId="5"/>
    <cellStyle name="Procentowy 2" xfId="6"/>
    <cellStyle name="Procentowy 3" xfId="7"/>
  </cellStyles>
  <dxfs count="5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auto="1"/>
      </font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bert/AppData/Local/Temp/Efekt%20Wz&#243;r%202015%20-%20lipiec_OA_I-3wersja_tes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zlotek\AppData\Local\Microsoft\Windows\Temporary%20Internet%20Files\Content.MSO\Efekt%20Wz&#243;r%202015%20-%20lipiec_OA_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kcja"/>
      <sheetName val="1 96 Wydruk"/>
      <sheetName val="Wydruk"/>
      <sheetName val="Podsumowanie"/>
    </sheetNames>
    <sheetDataSet>
      <sheetData sheetId="0" refreshError="1"/>
      <sheetData sheetId="1" refreshError="1">
        <row r="17">
          <cell r="M17">
            <v>0</v>
          </cell>
          <cell r="O17">
            <v>0</v>
          </cell>
        </row>
        <row r="117">
          <cell r="M117">
            <v>2</v>
          </cell>
          <cell r="O117">
            <v>0</v>
          </cell>
        </row>
      </sheetData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96 Dane"/>
      <sheetName val="KOBIZE Dane"/>
      <sheetName val="Podsumowanie"/>
      <sheetName val="Wydruk"/>
      <sheetName val="Arkusz2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8"/>
  <sheetViews>
    <sheetView showGridLines="0" tabSelected="1" zoomScaleNormal="100" workbookViewId="0">
      <selection activeCell="P9" sqref="P9"/>
    </sheetView>
  </sheetViews>
  <sheetFormatPr defaultRowHeight="14.25"/>
  <cols>
    <col min="1" max="1" width="4.125" customWidth="1"/>
  </cols>
  <sheetData>
    <row r="1" spans="1:26">
      <c r="A1" s="338" t="s">
        <v>54</v>
      </c>
      <c r="B1" s="338"/>
      <c r="C1" s="338"/>
      <c r="D1" s="338"/>
      <c r="E1" s="338"/>
      <c r="F1" s="338"/>
      <c r="G1" s="338"/>
      <c r="H1" s="338"/>
      <c r="I1" s="338"/>
    </row>
    <row r="2" spans="1:26" ht="26.25" customHeight="1">
      <c r="A2" s="338"/>
      <c r="B2" s="338"/>
      <c r="C2" s="338"/>
      <c r="D2" s="338"/>
      <c r="E2" s="338"/>
      <c r="F2" s="338"/>
      <c r="G2" s="338"/>
      <c r="H2" s="338"/>
      <c r="I2" s="338"/>
    </row>
    <row r="4" spans="1:26" ht="23.25">
      <c r="A4" s="169">
        <v>1</v>
      </c>
      <c r="B4" s="170" t="s">
        <v>338</v>
      </c>
      <c r="C4" s="170"/>
      <c r="D4" s="170"/>
    </row>
    <row r="5" spans="1:26" ht="23.25">
      <c r="A5" s="169">
        <v>2</v>
      </c>
      <c r="B5" s="170" t="s">
        <v>257</v>
      </c>
      <c r="C5" s="170"/>
      <c r="D5" s="170"/>
    </row>
    <row r="6" spans="1:26" ht="23.25">
      <c r="A6" s="169">
        <v>3</v>
      </c>
      <c r="B6" s="170" t="s">
        <v>339</v>
      </c>
      <c r="C6" s="170"/>
      <c r="D6" s="170"/>
    </row>
    <row r="7" spans="1:26" ht="23.25">
      <c r="A7" s="169">
        <v>4</v>
      </c>
      <c r="B7" s="170" t="s">
        <v>245</v>
      </c>
      <c r="C7" s="170"/>
      <c r="D7" s="170"/>
    </row>
    <row r="8" spans="1:26" ht="22.5" customHeight="1">
      <c r="A8" s="169">
        <v>5</v>
      </c>
      <c r="B8" s="170" t="s">
        <v>256</v>
      </c>
      <c r="C8" s="170"/>
      <c r="D8" s="170"/>
    </row>
    <row r="9" spans="1:26" ht="23.25">
      <c r="A9" s="169">
        <v>6</v>
      </c>
      <c r="B9" s="170" t="s">
        <v>345</v>
      </c>
      <c r="C9" s="170"/>
      <c r="D9" s="170"/>
    </row>
    <row r="10" spans="1:26" ht="23.25">
      <c r="A10" s="169"/>
      <c r="C10" s="170"/>
      <c r="D10" s="170"/>
    </row>
    <row r="11" spans="1:26" ht="36.75" customHeight="1">
      <c r="A11" s="169"/>
      <c r="B11" s="286" t="s">
        <v>340</v>
      </c>
      <c r="C11" s="170"/>
      <c r="D11" s="170"/>
    </row>
    <row r="12" spans="1:26" s="170" customFormat="1" ht="51" customHeight="1">
      <c r="A12" s="169"/>
      <c r="B12" s="337" t="s">
        <v>342</v>
      </c>
      <c r="C12" s="337"/>
      <c r="D12" s="337"/>
      <c r="E12" s="337"/>
      <c r="F12" s="337"/>
      <c r="G12" s="337"/>
      <c r="H12" s="337"/>
      <c r="I12" s="337"/>
      <c r="J12" s="337"/>
      <c r="K12" s="337"/>
      <c r="L12" s="337"/>
      <c r="M12" s="337"/>
      <c r="N12" s="337"/>
      <c r="O12" s="337"/>
      <c r="P12" s="337"/>
      <c r="Q12" s="337"/>
      <c r="R12" s="337"/>
      <c r="S12" s="337"/>
      <c r="T12" s="337"/>
      <c r="U12" s="337"/>
      <c r="V12" s="337"/>
      <c r="W12" s="337"/>
      <c r="X12" s="337"/>
      <c r="Y12" s="337"/>
      <c r="Z12" s="337"/>
    </row>
    <row r="13" spans="1:26" s="170" customFormat="1" ht="26.25" customHeight="1"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  <c r="X13" s="285"/>
      <c r="Y13" s="285"/>
      <c r="Z13" s="285"/>
    </row>
    <row r="14" spans="1:26" s="170" customFormat="1" ht="83.25" customHeight="1">
      <c r="B14" s="337" t="s">
        <v>343</v>
      </c>
      <c r="C14" s="337"/>
      <c r="D14" s="337"/>
      <c r="E14" s="337"/>
      <c r="F14" s="337"/>
      <c r="G14" s="337"/>
      <c r="H14" s="337"/>
      <c r="I14" s="337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337"/>
      <c r="W14" s="337"/>
      <c r="X14" s="337"/>
      <c r="Y14" s="337"/>
      <c r="Z14" s="337"/>
    </row>
    <row r="15" spans="1:26" s="170" customFormat="1" ht="23.25"/>
    <row r="16" spans="1:26" s="170" customFormat="1" ht="51" customHeight="1">
      <c r="B16" s="337" t="s">
        <v>344</v>
      </c>
      <c r="C16" s="337"/>
      <c r="D16" s="337"/>
      <c r="E16" s="337"/>
      <c r="F16" s="337"/>
      <c r="G16" s="337"/>
      <c r="H16" s="337"/>
      <c r="I16" s="337"/>
      <c r="J16" s="337"/>
      <c r="K16" s="337"/>
      <c r="L16" s="337"/>
      <c r="M16" s="337"/>
      <c r="N16" s="337"/>
      <c r="O16" s="337"/>
      <c r="P16" s="337"/>
      <c r="Q16" s="337"/>
      <c r="R16" s="337"/>
      <c r="S16" s="337"/>
      <c r="T16" s="337"/>
      <c r="U16" s="337"/>
      <c r="V16" s="337"/>
      <c r="W16" s="337"/>
      <c r="X16" s="337"/>
      <c r="Y16" s="337"/>
      <c r="Z16" s="337"/>
    </row>
    <row r="17" spans="2:26" s="170" customFormat="1" ht="23.25"/>
    <row r="18" spans="2:26" s="170" customFormat="1" ht="73.5" customHeight="1">
      <c r="B18" s="337" t="s">
        <v>341</v>
      </c>
      <c r="C18" s="337"/>
      <c r="D18" s="337"/>
      <c r="E18" s="337"/>
      <c r="F18" s="337"/>
      <c r="G18" s="337"/>
      <c r="H18" s="337"/>
      <c r="I18" s="337"/>
      <c r="J18" s="337"/>
      <c r="K18" s="337"/>
      <c r="L18" s="337"/>
      <c r="M18" s="337"/>
      <c r="N18" s="337"/>
      <c r="O18" s="337"/>
      <c r="P18" s="337"/>
      <c r="Q18" s="337"/>
      <c r="R18" s="337"/>
      <c r="S18" s="337"/>
      <c r="T18" s="337"/>
      <c r="U18" s="337"/>
      <c r="V18" s="337"/>
      <c r="W18" s="337"/>
      <c r="X18" s="337"/>
      <c r="Y18" s="337"/>
      <c r="Z18" s="337"/>
    </row>
  </sheetData>
  <sheetProtection password="C609" sheet="1" objects="1" scenarios="1"/>
  <mergeCells count="5">
    <mergeCell ref="B18:Z18"/>
    <mergeCell ref="A1:I2"/>
    <mergeCell ref="B12:Z12"/>
    <mergeCell ref="B14:Z14"/>
    <mergeCell ref="B16:Z16"/>
  </mergeCells>
  <pageMargins left="0.31496062992125984" right="0.11811023622047245" top="0.74803149606299213" bottom="0.74803149606299213" header="0.31496062992125984" footer="0.31496062992125984"/>
  <pageSetup paperSize="9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opLeftCell="A16" zoomScaleNormal="100" workbookViewId="0">
      <selection activeCell="F33" sqref="F33"/>
    </sheetView>
  </sheetViews>
  <sheetFormatPr defaultRowHeight="14.25"/>
  <cols>
    <col min="1" max="1" width="10.875" customWidth="1"/>
    <col min="2" max="2" width="11.25" customWidth="1"/>
    <col min="3" max="4" width="15" customWidth="1"/>
    <col min="5" max="5" width="14.375" customWidth="1"/>
    <col min="6" max="6" width="11.125" customWidth="1"/>
    <col min="8" max="8" width="17.625" customWidth="1"/>
    <col min="9" max="9" width="18.25" customWidth="1"/>
  </cols>
  <sheetData>
    <row r="1" spans="1:6" ht="15">
      <c r="A1" s="349" t="s">
        <v>183</v>
      </c>
      <c r="B1" s="349"/>
      <c r="C1" s="349"/>
      <c r="D1" s="349"/>
      <c r="E1" s="349"/>
      <c r="F1" s="349"/>
    </row>
    <row r="2" spans="1:6" ht="17.25">
      <c r="A2" s="350" t="s">
        <v>216</v>
      </c>
      <c r="B2" s="350"/>
      <c r="C2" s="350"/>
      <c r="D2" s="350"/>
      <c r="E2" s="350"/>
      <c r="F2" s="350"/>
    </row>
    <row r="3" spans="1:6" ht="15">
      <c r="A3" s="350" t="s">
        <v>184</v>
      </c>
      <c r="B3" s="350"/>
      <c r="C3" s="350"/>
      <c r="D3" s="350"/>
      <c r="E3" s="350"/>
      <c r="F3" s="350"/>
    </row>
    <row r="4" spans="1:6" ht="5.25" customHeight="1">
      <c r="A4" s="94"/>
      <c r="B4" s="94"/>
      <c r="C4" s="94"/>
      <c r="D4" s="94"/>
      <c r="E4" s="94"/>
      <c r="F4" s="94"/>
    </row>
    <row r="5" spans="1:6" ht="30" customHeight="1">
      <c r="A5" s="351" t="e">
        <f>IF(#REF!&gt;0,#REF!,"")</f>
        <v>#REF!</v>
      </c>
      <c r="B5" s="351"/>
      <c r="C5" s="351"/>
      <c r="D5" s="351"/>
      <c r="E5" s="351"/>
      <c r="F5" s="351"/>
    </row>
    <row r="6" spans="1:6">
      <c r="A6" s="352" t="s">
        <v>185</v>
      </c>
      <c r="B6" s="352"/>
      <c r="C6" s="352"/>
      <c r="D6" s="352"/>
      <c r="E6" s="352"/>
      <c r="F6" s="352"/>
    </row>
    <row r="7" spans="1:6" ht="4.5" customHeight="1">
      <c r="A7" s="93"/>
      <c r="B7" s="93"/>
      <c r="C7" s="93"/>
      <c r="D7" s="93"/>
      <c r="E7" s="93"/>
      <c r="F7" s="93"/>
    </row>
    <row r="8" spans="1:6" ht="15">
      <c r="A8" s="117" t="s">
        <v>217</v>
      </c>
      <c r="B8" s="95"/>
      <c r="C8" s="95"/>
      <c r="D8" s="95"/>
      <c r="E8" s="95"/>
      <c r="F8" s="95"/>
    </row>
    <row r="9" spans="1:6">
      <c r="A9" s="95"/>
      <c r="B9" s="95"/>
      <c r="C9" s="95"/>
      <c r="D9" s="95"/>
      <c r="E9" s="95"/>
      <c r="F9" s="95"/>
    </row>
    <row r="10" spans="1:6">
      <c r="A10" s="96" t="s">
        <v>186</v>
      </c>
      <c r="B10" s="98"/>
      <c r="C10" s="344" t="s">
        <v>187</v>
      </c>
      <c r="D10" s="344"/>
      <c r="E10" s="355" t="s">
        <v>126</v>
      </c>
      <c r="F10" s="355"/>
    </row>
    <row r="11" spans="1:6">
      <c r="A11" s="96" t="s">
        <v>188</v>
      </c>
      <c r="B11" s="98"/>
      <c r="C11" s="342" t="e">
        <f>#REF!</f>
        <v>#REF!</v>
      </c>
      <c r="D11" s="345"/>
      <c r="E11" s="342" t="e">
        <f>#REF!</f>
        <v>#REF!</v>
      </c>
      <c r="F11" s="345"/>
    </row>
    <row r="12" spans="1:6">
      <c r="A12" s="96" t="s">
        <v>189</v>
      </c>
      <c r="B12" s="98"/>
      <c r="C12" s="342" t="e">
        <f>#REF!</f>
        <v>#REF!</v>
      </c>
      <c r="D12" s="343"/>
      <c r="E12" s="342" t="e">
        <f>#REF!</f>
        <v>#REF!</v>
      </c>
      <c r="F12" s="345"/>
    </row>
    <row r="13" spans="1:6">
      <c r="A13" s="96" t="s">
        <v>190</v>
      </c>
      <c r="B13" s="98"/>
      <c r="C13" s="342" t="e">
        <f>#REF!</f>
        <v>#REF!</v>
      </c>
      <c r="D13" s="343"/>
      <c r="E13" s="342" t="e">
        <f>#REF!</f>
        <v>#REF!</v>
      </c>
      <c r="F13" s="345"/>
    </row>
    <row r="14" spans="1:6">
      <c r="A14" s="353" t="s">
        <v>191</v>
      </c>
      <c r="B14" s="356"/>
      <c r="C14" s="342" t="e">
        <f>#REF!</f>
        <v>#REF!</v>
      </c>
      <c r="D14" s="343"/>
      <c r="E14" s="342" t="e">
        <f>#REF!</f>
        <v>#REF!</v>
      </c>
      <c r="F14" s="345"/>
    </row>
    <row r="15" spans="1:6">
      <c r="A15" s="96" t="s">
        <v>192</v>
      </c>
      <c r="B15" s="98"/>
      <c r="C15" s="342" t="e">
        <f>#REF!</f>
        <v>#REF!</v>
      </c>
      <c r="D15" s="343"/>
      <c r="E15" s="342" t="e">
        <f>#REF!</f>
        <v>#REF!</v>
      </c>
      <c r="F15" s="345"/>
    </row>
    <row r="16" spans="1:6" ht="26.25" customHeight="1">
      <c r="A16" s="353" t="s">
        <v>193</v>
      </c>
      <c r="B16" s="354"/>
      <c r="C16" s="342" t="e">
        <f>#REF!</f>
        <v>#REF!</v>
      </c>
      <c r="D16" s="343"/>
      <c r="E16" s="342" t="e">
        <f>#REF!</f>
        <v>#REF!</v>
      </c>
      <c r="F16" s="345"/>
    </row>
    <row r="17" spans="1:6">
      <c r="A17" s="96" t="s">
        <v>231</v>
      </c>
      <c r="B17" s="98"/>
      <c r="C17" s="342" t="e">
        <f>#REF!</f>
        <v>#REF!</v>
      </c>
      <c r="D17" s="343"/>
      <c r="E17" s="342" t="e">
        <f>#REF!</f>
        <v>#REF!</v>
      </c>
      <c r="F17" s="345"/>
    </row>
    <row r="18" spans="1:6" ht="6" customHeight="1">
      <c r="A18" s="100"/>
      <c r="B18" s="100"/>
      <c r="C18" s="100"/>
      <c r="D18" s="100"/>
      <c r="E18" s="100"/>
      <c r="F18" s="100"/>
    </row>
    <row r="19" spans="1:6" ht="18">
      <c r="A19" s="118" t="s">
        <v>230</v>
      </c>
      <c r="B19" s="100"/>
      <c r="C19" s="100"/>
      <c r="D19" s="100"/>
      <c r="E19" s="100"/>
      <c r="F19" s="100"/>
    </row>
    <row r="20" spans="1:6" ht="3.75" customHeight="1">
      <c r="A20" s="100"/>
      <c r="B20" s="100"/>
      <c r="C20" s="100"/>
      <c r="D20" s="100"/>
      <c r="E20" s="100"/>
      <c r="F20" s="100"/>
    </row>
    <row r="21" spans="1:6">
      <c r="A21" s="96" t="s">
        <v>186</v>
      </c>
      <c r="B21" s="98"/>
      <c r="C21" s="342" t="s">
        <v>187</v>
      </c>
      <c r="D21" s="345"/>
      <c r="E21" s="342" t="s">
        <v>126</v>
      </c>
      <c r="F21" s="345"/>
    </row>
    <row r="22" spans="1:6">
      <c r="A22" s="96" t="s">
        <v>194</v>
      </c>
      <c r="B22" s="98"/>
      <c r="C22" s="113" t="e">
        <f>IF(#REF!&gt;0,#REF!,IF(#REF!&gt;0,#REF!))</f>
        <v>#REF!</v>
      </c>
      <c r="D22" s="114" t="e">
        <f>IF(#REF!&gt;0,#REF!,IF(#REF!&gt;0,#REF!))</f>
        <v>#REF!</v>
      </c>
      <c r="E22" s="116" t="e">
        <f>IF(#REF!&gt;0,#REF!,IF(#REF!&gt;0,#REF!))</f>
        <v>#REF!</v>
      </c>
      <c r="F22" s="114" t="e">
        <f>IF(#REF!&gt;0,#REF!,IF(#REF!&gt;0,#REF!))</f>
        <v>#REF!</v>
      </c>
    </row>
    <row r="23" spans="1:6">
      <c r="A23" s="96" t="s">
        <v>195</v>
      </c>
      <c r="B23" s="98"/>
      <c r="C23" s="115" t="e">
        <f>#REF!</f>
        <v>#REF!</v>
      </c>
      <c r="D23" s="114" t="e">
        <f>IF(#REF!="kg","kg/rok",IF(#REF!="m3","m3/rok"))</f>
        <v>#REF!</v>
      </c>
      <c r="E23" s="115" t="e">
        <f>#REF!</f>
        <v>#REF!</v>
      </c>
      <c r="F23" s="114" t="e">
        <f>IF(#REF!="kg","kg/rok",IF(#REF!="m3","m3/rok"))</f>
        <v>#REF!</v>
      </c>
    </row>
    <row r="24" spans="1:6">
      <c r="A24" s="96" t="s">
        <v>196</v>
      </c>
      <c r="B24" s="98"/>
      <c r="C24" s="361" t="e">
        <f>#REF!</f>
        <v>#REF!</v>
      </c>
      <c r="D24" s="345"/>
      <c r="E24" s="342" t="e">
        <f>#REF!</f>
        <v>#REF!</v>
      </c>
      <c r="F24" s="345"/>
    </row>
    <row r="25" spans="1:6">
      <c r="A25" s="96" t="s">
        <v>197</v>
      </c>
      <c r="B25" s="97"/>
      <c r="C25" s="361" t="e">
        <f>#REF!</f>
        <v>#REF!</v>
      </c>
      <c r="D25" s="345"/>
      <c r="E25" s="361" t="e">
        <f>#REF!</f>
        <v>#REF!</v>
      </c>
      <c r="F25" s="345"/>
    </row>
    <row r="26" spans="1:6" ht="3.75" customHeight="1">
      <c r="A26" s="100"/>
      <c r="B26" s="100"/>
      <c r="C26" s="100"/>
      <c r="D26" s="100"/>
      <c r="E26" s="100"/>
      <c r="F26" s="100"/>
    </row>
    <row r="27" spans="1:6" ht="25.5" customHeight="1">
      <c r="A27" s="362" t="s">
        <v>200</v>
      </c>
      <c r="B27" s="362"/>
      <c r="C27" s="108" t="e">
        <f>#REF!</f>
        <v>#REF!</v>
      </c>
      <c r="E27" s="112" t="e">
        <f>#REF!</f>
        <v>#REF!</v>
      </c>
    </row>
    <row r="28" spans="1:6" ht="6.75" customHeight="1"/>
    <row r="29" spans="1:6">
      <c r="A29" s="348" t="s">
        <v>123</v>
      </c>
      <c r="B29" s="348"/>
      <c r="C29" s="344" t="s">
        <v>124</v>
      </c>
      <c r="D29" s="344"/>
      <c r="E29" s="344" t="s">
        <v>125</v>
      </c>
      <c r="F29" s="344"/>
    </row>
    <row r="30" spans="1:6" ht="14.25" customHeight="1">
      <c r="A30" s="348"/>
      <c r="B30" s="348"/>
      <c r="C30" s="107" t="s">
        <v>198</v>
      </c>
      <c r="D30" s="107" t="s">
        <v>126</v>
      </c>
      <c r="E30" s="107" t="s">
        <v>127</v>
      </c>
      <c r="F30" s="107" t="s">
        <v>128</v>
      </c>
    </row>
    <row r="31" spans="1:6">
      <c r="A31" s="109">
        <v>1</v>
      </c>
      <c r="B31" s="109"/>
      <c r="C31" s="107">
        <v>2</v>
      </c>
      <c r="D31" s="107">
        <v>3</v>
      </c>
      <c r="E31" s="107">
        <v>4</v>
      </c>
      <c r="F31" s="107">
        <v>5</v>
      </c>
    </row>
    <row r="32" spans="1:6" ht="29.25" customHeight="1">
      <c r="A32" s="363" t="s">
        <v>199</v>
      </c>
      <c r="B32" s="364"/>
      <c r="C32" s="138" t="e">
        <f>#REF!</f>
        <v>#REF!</v>
      </c>
      <c r="D32" s="138" t="e">
        <f>#REF!</f>
        <v>#REF!</v>
      </c>
      <c r="E32" s="119" t="e">
        <f>#REF!</f>
        <v>#REF!</v>
      </c>
      <c r="F32" s="138" t="e">
        <f>#REF!</f>
        <v>#REF!</v>
      </c>
    </row>
    <row r="33" spans="1:6" ht="6.75" customHeight="1">
      <c r="A33" s="100"/>
      <c r="B33" s="106"/>
      <c r="C33" s="106"/>
      <c r="D33" s="106"/>
      <c r="E33" s="106"/>
      <c r="F33" s="106"/>
    </row>
    <row r="34" spans="1:6" ht="18">
      <c r="A34" s="118" t="s">
        <v>229</v>
      </c>
      <c r="B34" s="100"/>
      <c r="C34" s="100"/>
      <c r="D34" s="100"/>
      <c r="E34" s="100"/>
      <c r="F34" s="100"/>
    </row>
    <row r="35" spans="1:6" ht="3.75" customHeight="1">
      <c r="A35" s="100"/>
      <c r="B35" s="100"/>
      <c r="C35" s="100"/>
      <c r="D35" s="100"/>
      <c r="E35" s="100"/>
      <c r="F35" s="100"/>
    </row>
    <row r="36" spans="1:6" ht="15.75" customHeight="1">
      <c r="A36" s="96" t="s">
        <v>186</v>
      </c>
      <c r="B36" s="98"/>
      <c r="C36" s="344" t="s">
        <v>187</v>
      </c>
      <c r="D36" s="344"/>
      <c r="E36" s="344" t="s">
        <v>126</v>
      </c>
      <c r="F36" s="344"/>
    </row>
    <row r="37" spans="1:6" ht="24.95" customHeight="1">
      <c r="A37" s="353" t="s">
        <v>201</v>
      </c>
      <c r="B37" s="356"/>
      <c r="C37" s="342" t="e">
        <f>#REF!</f>
        <v>#REF!</v>
      </c>
      <c r="D37" s="345"/>
      <c r="E37" s="342" t="e">
        <f>#REF!</f>
        <v>#REF!</v>
      </c>
      <c r="F37" s="345"/>
    </row>
    <row r="38" spans="1:6">
      <c r="A38" s="353" t="s">
        <v>202</v>
      </c>
      <c r="B38" s="356"/>
      <c r="C38" s="342" t="e">
        <f>#REF!</f>
        <v>#REF!</v>
      </c>
      <c r="D38" s="345"/>
      <c r="E38" s="342" t="e">
        <f>#REF!</f>
        <v>#REF!</v>
      </c>
      <c r="F38" s="345"/>
    </row>
    <row r="39" spans="1:6">
      <c r="A39" s="353" t="s">
        <v>203</v>
      </c>
      <c r="B39" s="356"/>
      <c r="C39" s="342" t="e">
        <f>#REF!</f>
        <v>#REF!</v>
      </c>
      <c r="D39" s="345"/>
      <c r="E39" s="342" t="e">
        <f>#REF!</f>
        <v>#REF!</v>
      </c>
      <c r="F39" s="345"/>
    </row>
    <row r="40" spans="1:6">
      <c r="A40" s="342" t="s">
        <v>228</v>
      </c>
      <c r="B40" s="343"/>
      <c r="C40" s="343"/>
      <c r="D40" s="343"/>
      <c r="E40" s="343"/>
      <c r="F40" s="345"/>
    </row>
    <row r="41" spans="1:6">
      <c r="A41" s="99" t="s">
        <v>204</v>
      </c>
      <c r="B41" s="102"/>
      <c r="C41" s="365" t="e">
        <f xml:space="preserve"> IF(#REF!="ton (Mg)",#REF!,)</f>
        <v>#REF!</v>
      </c>
      <c r="D41" s="366"/>
      <c r="E41" s="365" t="e">
        <f xml:space="preserve"> IF(#REF!="ton (Mg)",#REF!,)</f>
        <v>#REF!</v>
      </c>
      <c r="F41" s="366"/>
    </row>
    <row r="42" spans="1:6" ht="15">
      <c r="A42" s="96" t="s">
        <v>226</v>
      </c>
      <c r="B42" s="98"/>
      <c r="C42" s="365" t="e">
        <f xml:space="preserve"> IF(#REF!="mln m3",#REF!,)</f>
        <v>#REF!</v>
      </c>
      <c r="D42" s="366"/>
      <c r="E42" s="365" t="e">
        <f xml:space="preserve"> IF(#REF!="mln m3",#REF!,)</f>
        <v>#REF!</v>
      </c>
      <c r="F42" s="366"/>
    </row>
    <row r="43" spans="1:6" ht="15">
      <c r="A43" s="99" t="s">
        <v>205</v>
      </c>
      <c r="B43" s="102"/>
      <c r="C43" s="365" t="e">
        <f xml:space="preserve"> IF(#REF!="m3",#REF!,)</f>
        <v>#REF!</v>
      </c>
      <c r="D43" s="366"/>
      <c r="E43" s="365" t="e">
        <f xml:space="preserve"> IF(#REF!="m3",#REF!,)</f>
        <v>#REF!</v>
      </c>
      <c r="F43" s="366"/>
    </row>
    <row r="44" spans="1:6" ht="6" customHeight="1">
      <c r="A44" s="95"/>
      <c r="B44" s="95"/>
      <c r="C44" s="100"/>
      <c r="D44" s="100"/>
      <c r="E44" s="100"/>
      <c r="F44" s="100"/>
    </row>
    <row r="45" spans="1:6">
      <c r="A45" s="348" t="s">
        <v>123</v>
      </c>
      <c r="B45" s="348"/>
      <c r="C45" s="344" t="s">
        <v>124</v>
      </c>
      <c r="D45" s="344"/>
      <c r="E45" s="344" t="s">
        <v>125</v>
      </c>
      <c r="F45" s="344"/>
    </row>
    <row r="46" spans="1:6">
      <c r="A46" s="348"/>
      <c r="B46" s="348"/>
      <c r="C46" s="107" t="s">
        <v>198</v>
      </c>
      <c r="D46" s="107" t="s">
        <v>126</v>
      </c>
      <c r="E46" s="107" t="s">
        <v>127</v>
      </c>
      <c r="F46" s="107" t="s">
        <v>128</v>
      </c>
    </row>
    <row r="47" spans="1:6">
      <c r="A47" s="357">
        <v>1</v>
      </c>
      <c r="B47" s="357"/>
      <c r="C47" s="107">
        <v>2</v>
      </c>
      <c r="D47" s="107">
        <v>3</v>
      </c>
      <c r="E47" s="107">
        <v>4</v>
      </c>
      <c r="F47" s="107">
        <v>5</v>
      </c>
    </row>
    <row r="48" spans="1:6" ht="15">
      <c r="A48" s="358" t="s">
        <v>206</v>
      </c>
      <c r="B48" s="359"/>
      <c r="C48" s="137" t="e">
        <f>Podsumowanie!E31</f>
        <v>#REF!</v>
      </c>
      <c r="D48" s="137" t="e">
        <f>Podsumowanie!G31</f>
        <v>#REF!</v>
      </c>
      <c r="E48" s="120" t="e">
        <f>Podsumowanie!H31</f>
        <v>#REF!</v>
      </c>
      <c r="F48" s="139" t="e">
        <f>Podsumowanie!J31</f>
        <v>#REF!</v>
      </c>
    </row>
    <row r="49" spans="1:6" ht="15">
      <c r="A49" s="360" t="s">
        <v>207</v>
      </c>
      <c r="B49" s="359"/>
      <c r="C49" s="137" t="e">
        <f>Podsumowanie!E32</f>
        <v>#REF!</v>
      </c>
      <c r="D49" s="137" t="e">
        <f>Podsumowanie!G32</f>
        <v>#REF!</v>
      </c>
      <c r="E49" s="120" t="e">
        <f>Podsumowanie!H32</f>
        <v>#REF!</v>
      </c>
      <c r="F49" s="139" t="e">
        <f>Podsumowanie!J32</f>
        <v>#REF!</v>
      </c>
    </row>
    <row r="50" spans="1:6">
      <c r="A50" s="360" t="s">
        <v>43</v>
      </c>
      <c r="B50" s="359"/>
      <c r="C50" s="137" t="e">
        <f>Podsumowanie!E34</f>
        <v>#REF!</v>
      </c>
      <c r="D50" s="137" t="e">
        <f>Podsumowanie!G34</f>
        <v>#REF!</v>
      </c>
      <c r="E50" s="120" t="e">
        <f>Podsumowanie!H34</f>
        <v>#REF!</v>
      </c>
      <c r="F50" s="139" t="e">
        <f>Podsumowanie!J34</f>
        <v>#REF!</v>
      </c>
    </row>
    <row r="51" spans="1:6">
      <c r="A51" s="360" t="s">
        <v>44</v>
      </c>
      <c r="B51" s="359"/>
      <c r="C51" s="137" t="e">
        <f>Podsumowanie!E35</f>
        <v>#REF!</v>
      </c>
      <c r="D51" s="137" t="e">
        <f>Podsumowanie!G35</f>
        <v>#REF!</v>
      </c>
      <c r="E51" s="120" t="e">
        <f>Podsumowanie!H35</f>
        <v>#REF!</v>
      </c>
      <c r="F51" s="139" t="e">
        <f>Podsumowanie!J35</f>
        <v>#REF!</v>
      </c>
    </row>
    <row r="52" spans="1:6">
      <c r="A52" s="95"/>
      <c r="B52" s="95"/>
      <c r="C52" s="95"/>
      <c r="D52" s="95"/>
      <c r="E52" s="95"/>
      <c r="F52" s="95"/>
    </row>
    <row r="53" spans="1:6" ht="13.5" customHeight="1">
      <c r="A53" s="141"/>
      <c r="B53" s="141"/>
      <c r="C53" s="141"/>
      <c r="D53" s="141"/>
      <c r="E53" s="141"/>
      <c r="F53" s="141"/>
    </row>
    <row r="54" spans="1:6">
      <c r="A54" s="101"/>
      <c r="B54" s="101"/>
      <c r="C54" s="101"/>
      <c r="D54" s="101"/>
      <c r="E54" s="101"/>
      <c r="F54" s="101"/>
    </row>
    <row r="55" spans="1:6" ht="18.75" customHeight="1">
      <c r="A55" s="140"/>
      <c r="B55" s="140"/>
      <c r="C55" s="140"/>
      <c r="D55" s="140"/>
      <c r="E55" s="140"/>
      <c r="F55" s="140"/>
    </row>
    <row r="56" spans="1:6">
      <c r="A56" s="95"/>
      <c r="B56" s="95"/>
      <c r="C56" s="95"/>
      <c r="D56" s="95"/>
      <c r="E56" s="95"/>
      <c r="F56" s="95"/>
    </row>
    <row r="57" spans="1:6">
      <c r="A57" s="340" t="e">
        <f>IF(#REF!&gt;0,#REF!,"")</f>
        <v>#REF!</v>
      </c>
      <c r="B57" s="340"/>
      <c r="C57" s="341" t="e">
        <f>IF(#REF!&gt;0,#REF!,"")</f>
        <v>#REF!</v>
      </c>
      <c r="D57" s="341"/>
      <c r="F57" s="95"/>
    </row>
    <row r="58" spans="1:6">
      <c r="A58" s="347" t="s">
        <v>224</v>
      </c>
      <c r="B58" s="347"/>
      <c r="C58" s="347" t="s">
        <v>225</v>
      </c>
      <c r="D58" s="347"/>
      <c r="F58" s="95"/>
    </row>
    <row r="59" spans="1:6" ht="15">
      <c r="A59" s="93"/>
      <c r="B59" s="95"/>
      <c r="C59" s="95"/>
      <c r="D59" s="95"/>
      <c r="E59" s="95"/>
      <c r="F59" s="95"/>
    </row>
    <row r="60" spans="1:6" ht="15">
      <c r="A60" s="93"/>
      <c r="B60" s="95"/>
      <c r="C60" s="95"/>
      <c r="D60" s="95"/>
      <c r="E60" s="95"/>
      <c r="F60" s="95"/>
    </row>
    <row r="61" spans="1:6" ht="15">
      <c r="A61" s="93"/>
      <c r="B61" s="95"/>
      <c r="D61" s="95"/>
      <c r="E61" s="95"/>
      <c r="F61" s="95"/>
    </row>
    <row r="62" spans="1:6" ht="15">
      <c r="A62" s="93"/>
      <c r="B62" s="95"/>
      <c r="C62" s="95"/>
      <c r="D62" s="95"/>
      <c r="E62" s="95"/>
      <c r="F62" s="95"/>
    </row>
    <row r="63" spans="1:6" ht="15">
      <c r="A63" s="93"/>
      <c r="B63" s="95"/>
      <c r="C63" s="95"/>
      <c r="D63" s="95"/>
      <c r="E63" s="95"/>
      <c r="F63" s="95"/>
    </row>
    <row r="64" spans="1:6" ht="15">
      <c r="A64" s="93"/>
      <c r="B64" s="95"/>
      <c r="C64" s="95"/>
      <c r="D64" s="95"/>
      <c r="E64" s="95"/>
      <c r="F64" s="95"/>
    </row>
    <row r="65" spans="1:6" ht="15">
      <c r="A65" s="93"/>
      <c r="B65" s="95"/>
      <c r="C65" s="95"/>
      <c r="D65" s="95"/>
      <c r="E65" s="95"/>
      <c r="F65" s="95"/>
    </row>
    <row r="66" spans="1:6" ht="15">
      <c r="A66" s="93"/>
      <c r="B66" s="95"/>
      <c r="C66" s="95"/>
      <c r="D66" s="95"/>
      <c r="E66" s="95"/>
      <c r="F66" s="95"/>
    </row>
    <row r="67" spans="1:6" ht="15">
      <c r="A67" s="93"/>
      <c r="B67" s="95"/>
      <c r="C67" s="95"/>
      <c r="D67" s="95"/>
      <c r="E67" s="95"/>
      <c r="F67" s="95"/>
    </row>
    <row r="68" spans="1:6" ht="15">
      <c r="A68" s="93"/>
      <c r="B68" s="95"/>
      <c r="C68" s="95"/>
      <c r="D68" s="95"/>
      <c r="E68" s="95"/>
      <c r="F68" s="95"/>
    </row>
    <row r="69" spans="1:6" ht="15">
      <c r="A69" s="93"/>
      <c r="B69" s="95"/>
      <c r="C69" s="95"/>
      <c r="D69" s="95"/>
      <c r="E69" s="95"/>
      <c r="F69" s="95"/>
    </row>
    <row r="70" spans="1:6" ht="15">
      <c r="A70" s="93"/>
      <c r="B70" s="95"/>
      <c r="C70" s="95"/>
      <c r="D70" s="95"/>
      <c r="E70" s="95"/>
      <c r="F70" s="95"/>
    </row>
    <row r="71" spans="1:6" ht="15">
      <c r="A71" s="93"/>
      <c r="B71" s="95"/>
      <c r="C71" s="95"/>
      <c r="D71" s="95"/>
      <c r="E71" s="95"/>
      <c r="F71" s="95"/>
    </row>
    <row r="72" spans="1:6" ht="15">
      <c r="A72" s="93"/>
      <c r="B72" s="95"/>
      <c r="C72" s="95"/>
      <c r="D72" s="95"/>
      <c r="E72" s="95"/>
      <c r="F72" s="95"/>
    </row>
    <row r="73" spans="1:6" ht="15">
      <c r="A73" s="93"/>
      <c r="B73" s="95"/>
      <c r="C73" s="95"/>
      <c r="D73" s="95"/>
      <c r="E73" s="95"/>
      <c r="F73" s="95"/>
    </row>
    <row r="74" spans="1:6">
      <c r="A74" s="95"/>
      <c r="B74" s="95"/>
      <c r="C74" s="95"/>
      <c r="D74" s="95"/>
      <c r="E74" s="95"/>
      <c r="F74" s="95"/>
    </row>
    <row r="75" spans="1:6" ht="15">
      <c r="A75" s="95"/>
      <c r="B75" s="95"/>
      <c r="C75" s="95"/>
      <c r="D75" s="93" t="s">
        <v>208</v>
      </c>
      <c r="E75" s="93"/>
      <c r="F75" s="93"/>
    </row>
    <row r="76" spans="1:6" ht="15">
      <c r="A76" s="95"/>
      <c r="B76" s="95"/>
      <c r="C76" s="95"/>
      <c r="D76" s="110" t="s">
        <v>209</v>
      </c>
      <c r="E76" s="93"/>
      <c r="F76" s="93"/>
    </row>
    <row r="77" spans="1:6" ht="15">
      <c r="A77" s="95"/>
      <c r="B77" s="95"/>
      <c r="C77" s="95"/>
      <c r="D77" s="111" t="s">
        <v>210</v>
      </c>
      <c r="E77" s="93"/>
      <c r="F77" s="93"/>
    </row>
    <row r="78" spans="1:6" ht="15">
      <c r="D78" s="93"/>
      <c r="E78" s="93"/>
      <c r="F78" s="93"/>
    </row>
    <row r="79" spans="1:6" ht="15">
      <c r="A79" s="346" t="e">
        <f>IF(#REF!&gt;0,#REF!,"")</f>
        <v>#REF!</v>
      </c>
      <c r="B79" s="346"/>
      <c r="C79" s="123"/>
      <c r="D79" s="125">
        <f ca="1">TODAY()</f>
        <v>43837</v>
      </c>
    </row>
    <row r="80" spans="1:6" ht="15">
      <c r="A80" s="347" t="s">
        <v>211</v>
      </c>
      <c r="B80" s="347"/>
      <c r="C80" s="122"/>
      <c r="D80" s="124" t="s">
        <v>223</v>
      </c>
      <c r="E80" s="93"/>
      <c r="F80" s="93"/>
    </row>
    <row r="81" spans="1:6" ht="15">
      <c r="A81" s="95"/>
      <c r="B81" s="93"/>
      <c r="C81" s="93"/>
      <c r="D81" s="93"/>
      <c r="E81" s="93"/>
      <c r="F81" s="93"/>
    </row>
    <row r="82" spans="1:6" ht="15">
      <c r="A82" s="102"/>
      <c r="B82" s="103"/>
      <c r="C82" s="104"/>
      <c r="D82" s="93"/>
      <c r="E82" s="93"/>
      <c r="F82" s="93"/>
    </row>
    <row r="83" spans="1:6">
      <c r="A83" s="105" t="s">
        <v>212</v>
      </c>
      <c r="B83" s="104"/>
      <c r="C83" s="104"/>
      <c r="D83" s="104"/>
      <c r="E83" s="104"/>
      <c r="F83" s="104"/>
    </row>
    <row r="84" spans="1:6" ht="30" customHeight="1">
      <c r="A84" s="339" t="s">
        <v>213</v>
      </c>
      <c r="B84" s="339"/>
      <c r="C84" s="339"/>
      <c r="D84" s="339"/>
      <c r="E84" s="339"/>
      <c r="F84" s="339"/>
    </row>
    <row r="85" spans="1:6" ht="29.25" customHeight="1">
      <c r="A85" s="339" t="s">
        <v>214</v>
      </c>
      <c r="B85" s="339"/>
      <c r="C85" s="339"/>
      <c r="D85" s="339"/>
      <c r="E85" s="339"/>
      <c r="F85" s="339"/>
    </row>
    <row r="86" spans="1:6" ht="15" customHeight="1"/>
    <row r="87" spans="1:6" ht="15" customHeight="1"/>
  </sheetData>
  <mergeCells count="68">
    <mergeCell ref="A32:B32"/>
    <mergeCell ref="C43:D43"/>
    <mergeCell ref="E41:F41"/>
    <mergeCell ref="E42:F42"/>
    <mergeCell ref="E43:F43"/>
    <mergeCell ref="E37:F37"/>
    <mergeCell ref="E38:F38"/>
    <mergeCell ref="E39:F39"/>
    <mergeCell ref="C39:D39"/>
    <mergeCell ref="C41:D41"/>
    <mergeCell ref="A40:F40"/>
    <mergeCell ref="C42:D42"/>
    <mergeCell ref="A37:B37"/>
    <mergeCell ref="A38:B38"/>
    <mergeCell ref="A39:B39"/>
    <mergeCell ref="E36:F36"/>
    <mergeCell ref="C24:D24"/>
    <mergeCell ref="C25:D25"/>
    <mergeCell ref="E24:F24"/>
    <mergeCell ref="E25:F25"/>
    <mergeCell ref="A27:B27"/>
    <mergeCell ref="E45:F45"/>
    <mergeCell ref="A47:B47"/>
    <mergeCell ref="A84:F84"/>
    <mergeCell ref="A48:B48"/>
    <mergeCell ref="A49:B49"/>
    <mergeCell ref="A50:B50"/>
    <mergeCell ref="A51:B51"/>
    <mergeCell ref="A45:B46"/>
    <mergeCell ref="C45:D45"/>
    <mergeCell ref="A58:B58"/>
    <mergeCell ref="C58:D58"/>
    <mergeCell ref="A16:B16"/>
    <mergeCell ref="C10:D10"/>
    <mergeCell ref="E10:F10"/>
    <mergeCell ref="C21:D21"/>
    <mergeCell ref="E21:F21"/>
    <mergeCell ref="A14:B14"/>
    <mergeCell ref="C11:D11"/>
    <mergeCell ref="E11:F11"/>
    <mergeCell ref="E12:F12"/>
    <mergeCell ref="E13:F13"/>
    <mergeCell ref="E14:F14"/>
    <mergeCell ref="E15:F15"/>
    <mergeCell ref="E16:F16"/>
    <mergeCell ref="E17:F17"/>
    <mergeCell ref="A1:F1"/>
    <mergeCell ref="A2:F2"/>
    <mergeCell ref="A3:F3"/>
    <mergeCell ref="C12:D12"/>
    <mergeCell ref="A5:F5"/>
    <mergeCell ref="A6:F6"/>
    <mergeCell ref="A85:F85"/>
    <mergeCell ref="A57:B57"/>
    <mergeCell ref="C57:D57"/>
    <mergeCell ref="C13:D13"/>
    <mergeCell ref="C14:D14"/>
    <mergeCell ref="C15:D15"/>
    <mergeCell ref="C16:D16"/>
    <mergeCell ref="C17:D17"/>
    <mergeCell ref="C36:D36"/>
    <mergeCell ref="C37:D37"/>
    <mergeCell ref="C38:D38"/>
    <mergeCell ref="C29:D29"/>
    <mergeCell ref="E29:F29"/>
    <mergeCell ref="A79:B79"/>
    <mergeCell ref="A80:B80"/>
    <mergeCell ref="A29:B30"/>
  </mergeCells>
  <conditionalFormatting sqref="A57:B57">
    <cfRule type="cellIs" dxfId="57" priority="3" operator="equal">
      <formula>""</formula>
    </cfRule>
  </conditionalFormatting>
  <conditionalFormatting sqref="C57:D57">
    <cfRule type="cellIs" dxfId="56" priority="2" operator="equal">
      <formula>""</formula>
    </cfRule>
  </conditionalFormatting>
  <conditionalFormatting sqref="A79:B79">
    <cfRule type="cellIs" dxfId="55" priority="1" operator="equal">
      <formula>""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0"/>
  <sheetViews>
    <sheetView zoomScaleNormal="100" zoomScaleSheetLayoutView="98" workbookViewId="0">
      <selection activeCell="T15" sqref="T15"/>
    </sheetView>
  </sheetViews>
  <sheetFormatPr defaultColWidth="9" defaultRowHeight="14.25"/>
  <cols>
    <col min="1" max="1" width="9" style="1" customWidth="1"/>
    <col min="2" max="2" width="2.625" style="1" customWidth="1"/>
    <col min="3" max="4" width="9" style="1" customWidth="1"/>
    <col min="5" max="5" width="8.625" style="1" customWidth="1"/>
    <col min="6" max="6" width="6.375" style="1" customWidth="1"/>
    <col min="7" max="7" width="14.125" style="1" customWidth="1"/>
    <col min="8" max="8" width="9" style="1" customWidth="1"/>
    <col min="9" max="9" width="6.75" style="1" customWidth="1"/>
    <col min="10" max="10" width="7.5" style="1" customWidth="1"/>
    <col min="11" max="11" width="4.25" style="1" customWidth="1"/>
    <col min="12" max="12" width="1.875" style="1" customWidth="1"/>
    <col min="13" max="13" width="2.375" style="1" customWidth="1"/>
    <col min="14" max="14" width="9.375" style="1" customWidth="1"/>
    <col min="15" max="15" width="12" style="1" customWidth="1"/>
    <col min="16" max="16" width="39.25" style="1" customWidth="1"/>
    <col min="17" max="17" width="13.875" style="1" customWidth="1"/>
    <col min="18" max="18" width="11.25" style="1" customWidth="1"/>
    <col min="19" max="19" width="9.5" style="1" customWidth="1"/>
    <col min="20" max="20" width="8.75" style="1" customWidth="1"/>
    <col min="21" max="21" width="9" style="1" customWidth="1"/>
    <col min="22" max="22" width="8.125" style="1" customWidth="1"/>
    <col min="23" max="23" width="9.25" style="1" customWidth="1"/>
    <col min="24" max="24" width="9" style="1" customWidth="1"/>
    <col min="25" max="25" width="8.75" style="1" customWidth="1"/>
    <col min="26" max="26" width="9.25" style="1" customWidth="1"/>
    <col min="27" max="32" width="9" style="1" customWidth="1"/>
    <col min="33" max="16384" width="9" style="1"/>
  </cols>
  <sheetData>
    <row r="3" spans="3:16" ht="15.75">
      <c r="C3" s="404"/>
      <c r="D3" s="404"/>
      <c r="E3" s="404"/>
      <c r="F3" s="404"/>
      <c r="G3" s="404"/>
      <c r="H3" s="404"/>
      <c r="I3" s="404"/>
      <c r="J3" s="404"/>
      <c r="K3" s="404"/>
    </row>
    <row r="4" spans="3:16">
      <c r="C4" s="29"/>
      <c r="D4" s="29"/>
      <c r="E4" s="29"/>
      <c r="F4" s="29"/>
      <c r="G4" s="29"/>
      <c r="H4" s="29"/>
      <c r="I4" s="29"/>
      <c r="J4" s="29"/>
      <c r="K4" s="29"/>
    </row>
    <row r="5" spans="3:16" ht="8.25" customHeight="1">
      <c r="C5" s="404"/>
      <c r="D5" s="404"/>
      <c r="E5" s="404"/>
      <c r="F5" s="404"/>
      <c r="G5" s="404"/>
      <c r="H5" s="404"/>
      <c r="I5" s="404"/>
      <c r="J5" s="404"/>
      <c r="K5" s="404"/>
    </row>
    <row r="6" spans="3:16" ht="46.5" customHeight="1">
      <c r="C6" s="386" t="e">
        <f>"Parametry kotłowni przed modernizacją: paliwo - "&amp;TEXT(P7,0)&amp;", "&amp;TEXT(P8,0)&amp;", "&amp;TEXT(P9,0)&amp;", "&amp;TEXT(P10,0)&amp;", "&amp;TEXT(P11,0)&amp;", "&amp;TEXT(P12,0)&amp;".
Przy obliczeniach CO2 wykorzystano KOBIZE: "&amp;TEXT(P13,0)&amp;"."</f>
        <v>#REF!</v>
      </c>
      <c r="D6" s="386"/>
      <c r="E6" s="386"/>
      <c r="F6" s="386"/>
      <c r="G6" s="386"/>
      <c r="H6" s="386"/>
      <c r="I6" s="386"/>
      <c r="J6" s="387"/>
      <c r="K6" s="29"/>
      <c r="P6" s="1" t="e">
        <f>#REF!</f>
        <v>#REF!</v>
      </c>
    </row>
    <row r="7" spans="3:16" ht="57.75" customHeight="1">
      <c r="C7" s="386"/>
      <c r="D7" s="386"/>
      <c r="E7" s="386"/>
      <c r="F7" s="386"/>
      <c r="G7" s="386"/>
      <c r="H7" s="386"/>
      <c r="I7" s="386"/>
      <c r="J7" s="387"/>
      <c r="K7" s="29"/>
      <c r="P7" s="1" t="e">
        <f>IF(#REF!&lt;&gt;"NIEDOTYCZY",#REF!," ")</f>
        <v>#REF!</v>
      </c>
    </row>
    <row r="8" spans="3:16" ht="6" customHeight="1" thickBot="1">
      <c r="C8" s="30"/>
      <c r="D8" s="30"/>
      <c r="H8" s="29"/>
      <c r="I8" s="29"/>
      <c r="J8" s="29"/>
      <c r="K8" s="29"/>
      <c r="P8" s="1" t="e">
        <f>IF(#REF!&lt;&gt;"NIEDOTYCZY",#REF!," ")</f>
        <v>#REF!</v>
      </c>
    </row>
    <row r="9" spans="3:16" ht="15.75" thickTop="1" thickBot="1">
      <c r="C9" s="388" t="s">
        <v>115</v>
      </c>
      <c r="D9" s="382"/>
      <c r="E9" s="384" t="s">
        <v>116</v>
      </c>
      <c r="F9" s="385"/>
      <c r="G9" s="31" t="s">
        <v>117</v>
      </c>
      <c r="H9" s="382" t="s">
        <v>118</v>
      </c>
      <c r="I9" s="383"/>
      <c r="K9" s="29"/>
      <c r="P9" s="1" t="e">
        <f>IF(#REF!&lt;&gt;"NIEDOTYCZY",#REF!," ")</f>
        <v>#REF!</v>
      </c>
    </row>
    <row r="10" spans="3:16" ht="15" thickTop="1">
      <c r="C10" s="373" t="e">
        <f>IF(P6=0,0,#REF!)</f>
        <v>#REF!</v>
      </c>
      <c r="D10" s="374"/>
      <c r="E10" s="32" t="e">
        <f>#REF!</f>
        <v>#REF!</v>
      </c>
      <c r="F10" s="33" t="e">
        <f>G10/E10/C10</f>
        <v>#REF!</v>
      </c>
      <c r="G10" s="34" t="e">
        <f>#REF!</f>
        <v>#REF!</v>
      </c>
      <c r="H10" s="374" t="s">
        <v>119</v>
      </c>
      <c r="I10" s="375"/>
      <c r="K10" s="29"/>
      <c r="P10" s="1" t="e">
        <f>IF(#REF!&lt;&gt;"NIEDOTYCZY",#REF!," ")</f>
        <v>#REF!</v>
      </c>
    </row>
    <row r="11" spans="3:16" ht="15">
      <c r="C11" s="369" t="e">
        <f>C10</f>
        <v>#REF!</v>
      </c>
      <c r="D11" s="370"/>
      <c r="E11" s="35" t="e">
        <f>#REF!</f>
        <v>#REF!</v>
      </c>
      <c r="F11" s="16" t="e">
        <f>G11/E11/C11</f>
        <v>#REF!</v>
      </c>
      <c r="G11" s="36" t="e">
        <f>#REF!</f>
        <v>#REF!</v>
      </c>
      <c r="H11" s="370" t="s">
        <v>120</v>
      </c>
      <c r="I11" s="371"/>
      <c r="K11" s="29"/>
      <c r="P11" s="1" t="e">
        <f>IF(#REF!&lt;&gt;"NIEDOTYCZY",#REF!," ")</f>
        <v>#REF!</v>
      </c>
    </row>
    <row r="12" spans="3:16" ht="15">
      <c r="C12" s="369" t="e">
        <f>#REF!</f>
        <v>#REF!</v>
      </c>
      <c r="D12" s="370"/>
      <c r="E12" s="35"/>
      <c r="F12" s="16"/>
      <c r="G12" s="36">
        <f>KOBIZE!C52</f>
        <v>0</v>
      </c>
      <c r="H12" s="370" t="s">
        <v>121</v>
      </c>
      <c r="I12" s="371"/>
      <c r="K12" s="29"/>
      <c r="O12" s="37" t="e">
        <f>#REF!</f>
        <v>#REF!</v>
      </c>
      <c r="P12" s="1" t="e">
        <f>IF(#REF!&lt;&gt;"NIEDOTYCZY",#REF!," ")</f>
        <v>#REF!</v>
      </c>
    </row>
    <row r="13" spans="3:16">
      <c r="C13" s="369" t="e">
        <f>C11</f>
        <v>#REF!</v>
      </c>
      <c r="D13" s="370"/>
      <c r="E13" s="35" t="e">
        <f>#REF!</f>
        <v>#REF!</v>
      </c>
      <c r="F13" s="16" t="e">
        <f>IF(E13*C13&gt;0,G13/E13/C13," ")</f>
        <v>#REF!</v>
      </c>
      <c r="G13" s="36" t="e">
        <f>#REF!</f>
        <v>#REF!</v>
      </c>
      <c r="H13" s="370" t="s">
        <v>7</v>
      </c>
      <c r="I13" s="371"/>
      <c r="K13" s="29"/>
      <c r="P13" s="1" t="e">
        <f>#REF!</f>
        <v>#REF!</v>
      </c>
    </row>
    <row r="14" spans="3:16" ht="15" thickBot="1">
      <c r="C14" s="372" t="e">
        <f>C13</f>
        <v>#REF!</v>
      </c>
      <c r="D14" s="367"/>
      <c r="E14" s="38" t="e">
        <f>#REF!</f>
        <v>#REF!</v>
      </c>
      <c r="F14" s="39" t="e">
        <f>G14/E14/C14</f>
        <v>#REF!</v>
      </c>
      <c r="G14" s="40" t="e">
        <f>#REF!</f>
        <v>#REF!</v>
      </c>
      <c r="H14" s="367" t="s">
        <v>8</v>
      </c>
      <c r="I14" s="368"/>
      <c r="K14" s="29"/>
    </row>
    <row r="15" spans="3:16" ht="21.75" customHeight="1" thickTop="1"/>
    <row r="16" spans="3:16" ht="55.5" customHeight="1">
      <c r="C16" s="386" t="e">
        <f>"Parametry kotłowni po modernizacji: paliwo - "&amp;TEXT(P19,0)&amp;", "&amp;TEXT(P20,0)&amp;", "&amp;TEXT(P21,0)&amp;", "&amp;TEXT(P22,0)&amp;", "&amp;TEXT(P23,0)&amp;", "&amp;TEXT(P24,0)&amp;".
Przy obliczeniach CO2 wykorzystano KOBIZE "&amp;TEXT(P25,0)&amp;"."</f>
        <v>#REF!</v>
      </c>
      <c r="D16" s="386"/>
      <c r="E16" s="386"/>
      <c r="F16" s="386"/>
      <c r="G16" s="386"/>
      <c r="H16" s="386"/>
      <c r="I16" s="386"/>
      <c r="J16" s="387"/>
    </row>
    <row r="17" spans="3:16" ht="39" customHeight="1">
      <c r="C17" s="386"/>
      <c r="D17" s="386"/>
      <c r="E17" s="386"/>
      <c r="F17" s="386"/>
      <c r="G17" s="386"/>
      <c r="H17" s="386"/>
      <c r="I17" s="386"/>
      <c r="J17" s="387"/>
      <c r="K17" s="41"/>
      <c r="P17" s="1" t="e">
        <f>#REF!</f>
        <v>#REF!</v>
      </c>
    </row>
    <row r="18" spans="3:16" ht="6.75" customHeight="1" thickBot="1">
      <c r="C18" s="30"/>
      <c r="D18" s="30"/>
      <c r="H18" s="29"/>
      <c r="I18" s="29"/>
      <c r="J18" s="29"/>
      <c r="K18" s="41"/>
    </row>
    <row r="19" spans="3:16" ht="15.75" thickTop="1" thickBot="1">
      <c r="C19" s="388" t="s">
        <v>115</v>
      </c>
      <c r="D19" s="382"/>
      <c r="E19" s="384" t="s">
        <v>116</v>
      </c>
      <c r="F19" s="385"/>
      <c r="G19" s="31" t="s">
        <v>117</v>
      </c>
      <c r="H19" s="382" t="s">
        <v>118</v>
      </c>
      <c r="I19" s="383"/>
      <c r="K19" s="42"/>
      <c r="P19" s="1" t="e">
        <f>IF(#REF!&lt;&gt;"NIEDOTYCZY",#REF!," ")</f>
        <v>#REF!</v>
      </c>
    </row>
    <row r="20" spans="3:16" ht="15" thickTop="1">
      <c r="C20" s="373" t="e">
        <f>IF(P17=0,0,#REF!)</f>
        <v>#REF!</v>
      </c>
      <c r="D20" s="374"/>
      <c r="E20" s="32" t="e">
        <f>#REF!</f>
        <v>#REF!</v>
      </c>
      <c r="F20" s="33" t="e">
        <f>G20/E20/C20</f>
        <v>#REF!</v>
      </c>
      <c r="G20" s="34" t="e">
        <f>#REF!</f>
        <v>#REF!</v>
      </c>
      <c r="H20" s="374" t="s">
        <v>119</v>
      </c>
      <c r="I20" s="375"/>
      <c r="K20" s="42"/>
      <c r="P20" s="1" t="e">
        <f>IF(#REF!&lt;&gt;"NIEDOTYCZY",#REF!," ")</f>
        <v>#REF!</v>
      </c>
    </row>
    <row r="21" spans="3:16" ht="15">
      <c r="C21" s="369" t="e">
        <f>C20</f>
        <v>#REF!</v>
      </c>
      <c r="D21" s="370"/>
      <c r="E21" s="35" t="e">
        <f>#REF!</f>
        <v>#REF!</v>
      </c>
      <c r="F21" s="16" t="e">
        <f>G21/E21/C21</f>
        <v>#REF!</v>
      </c>
      <c r="G21" s="36" t="e">
        <f>#REF!</f>
        <v>#REF!</v>
      </c>
      <c r="H21" s="370" t="s">
        <v>120</v>
      </c>
      <c r="I21" s="371"/>
      <c r="K21" s="42"/>
      <c r="P21" s="1" t="e">
        <f>IF(#REF!&lt;&gt;"NIEDOTYCZY",#REF!," ")</f>
        <v>#REF!</v>
      </c>
    </row>
    <row r="22" spans="3:16" ht="15">
      <c r="C22" s="369" t="e">
        <f>#REF!</f>
        <v>#REF!</v>
      </c>
      <c r="D22" s="370"/>
      <c r="E22" s="35"/>
      <c r="F22" s="16"/>
      <c r="G22" s="36">
        <f>KOBIZE!F52</f>
        <v>0</v>
      </c>
      <c r="H22" s="370" t="s">
        <v>121</v>
      </c>
      <c r="I22" s="371"/>
      <c r="K22" s="42"/>
      <c r="O22" s="37" t="e">
        <f>#REF!</f>
        <v>#REF!</v>
      </c>
      <c r="P22" s="1" t="e">
        <f>IF(#REF!&lt;&gt;"NIEDOTYCZY",#REF!," ")</f>
        <v>#REF!</v>
      </c>
    </row>
    <row r="23" spans="3:16">
      <c r="C23" s="369" t="e">
        <f>C21</f>
        <v>#REF!</v>
      </c>
      <c r="D23" s="370"/>
      <c r="E23" s="35" t="e">
        <f>#REF!</f>
        <v>#REF!</v>
      </c>
      <c r="F23" s="16" t="e">
        <f>IF(E23*C23&gt;0,G23/E23/C23," ")</f>
        <v>#REF!</v>
      </c>
      <c r="G23" s="36" t="e">
        <f>#REF!</f>
        <v>#REF!</v>
      </c>
      <c r="H23" s="370" t="s">
        <v>7</v>
      </c>
      <c r="I23" s="371"/>
      <c r="K23" s="42"/>
      <c r="P23" s="1" t="e">
        <f>IF(#REF!&lt;&gt;"NIEDOTYCZY",#REF!," ")</f>
        <v>#REF!</v>
      </c>
    </row>
    <row r="24" spans="3:16" ht="15" thickBot="1">
      <c r="C24" s="372" t="e">
        <f>C23</f>
        <v>#REF!</v>
      </c>
      <c r="D24" s="367"/>
      <c r="E24" s="38" t="e">
        <f>#REF!</f>
        <v>#REF!</v>
      </c>
      <c r="F24" s="39" t="e">
        <f>G24/E24/C24</f>
        <v>#REF!</v>
      </c>
      <c r="G24" s="40" t="e">
        <f>#REF!</f>
        <v>#REF!</v>
      </c>
      <c r="H24" s="367" t="s">
        <v>8</v>
      </c>
      <c r="I24" s="368"/>
      <c r="K24" s="42"/>
      <c r="P24" s="1" t="e">
        <f>IF(#REF!&lt;&gt;"NIEDOTYCZY",#REF!," ")</f>
        <v>#REF!</v>
      </c>
    </row>
    <row r="25" spans="3:16" ht="15" thickTop="1">
      <c r="K25" s="43"/>
      <c r="P25" s="1" t="e">
        <f>#REF!</f>
        <v>#REF!</v>
      </c>
    </row>
    <row r="26" spans="3:16">
      <c r="H26" s="29"/>
      <c r="I26" s="29"/>
      <c r="K26" s="44"/>
    </row>
    <row r="27" spans="3:16">
      <c r="C27" s="44" t="s">
        <v>122</v>
      </c>
      <c r="D27" s="44"/>
      <c r="E27" s="44"/>
      <c r="F27" s="44"/>
      <c r="G27" s="44"/>
      <c r="H27" s="44"/>
      <c r="I27" s="44"/>
      <c r="J27" s="44"/>
      <c r="K27" s="44"/>
    </row>
    <row r="28" spans="3:16">
      <c r="C28" s="44"/>
      <c r="D28" s="44"/>
      <c r="E28" s="44"/>
      <c r="F28" s="44"/>
      <c r="G28" s="44"/>
      <c r="H28" s="44"/>
      <c r="I28" s="44"/>
      <c r="J28" s="44"/>
      <c r="K28" s="44"/>
    </row>
    <row r="29" spans="3:16">
      <c r="C29" s="395" t="s">
        <v>123</v>
      </c>
      <c r="D29" s="396"/>
      <c r="E29" s="392" t="s">
        <v>124</v>
      </c>
      <c r="F29" s="393"/>
      <c r="G29" s="394"/>
      <c r="H29" s="392" t="s">
        <v>125</v>
      </c>
      <c r="I29" s="393"/>
      <c r="J29" s="377"/>
    </row>
    <row r="30" spans="3:16">
      <c r="C30" s="397"/>
      <c r="D30" s="396"/>
      <c r="E30" s="45" t="s">
        <v>132</v>
      </c>
      <c r="F30" s="46"/>
      <c r="G30" s="47" t="s">
        <v>126</v>
      </c>
      <c r="H30" s="376" t="s">
        <v>127</v>
      </c>
      <c r="I30" s="377"/>
      <c r="J30" s="48" t="s">
        <v>128</v>
      </c>
    </row>
    <row r="31" spans="3:16" ht="15.75">
      <c r="C31" s="398" t="s">
        <v>129</v>
      </c>
      <c r="D31" s="399"/>
      <c r="E31" s="389" t="e">
        <f>G10</f>
        <v>#REF!</v>
      </c>
      <c r="F31" s="390"/>
      <c r="G31" s="49" t="e">
        <f>G20</f>
        <v>#REF!</v>
      </c>
      <c r="H31" s="378" t="e">
        <f>IF(E31&gt;G31,E31-G31,0)</f>
        <v>#REF!</v>
      </c>
      <c r="I31" s="379"/>
      <c r="J31" s="50" t="e">
        <f>IF(E31&lt;&gt;0,(H31/E31)*100,0)</f>
        <v>#REF!</v>
      </c>
    </row>
    <row r="32" spans="3:16" ht="15.75">
      <c r="C32" s="400" t="s">
        <v>130</v>
      </c>
      <c r="D32" s="401"/>
      <c r="E32" s="389" t="e">
        <f>G11</f>
        <v>#REF!</v>
      </c>
      <c r="F32" s="390"/>
      <c r="G32" s="49" t="e">
        <f>G21</f>
        <v>#REF!</v>
      </c>
      <c r="H32" s="380" t="e">
        <f>IF(E32&gt;G32,E32-G32,0)</f>
        <v>#REF!</v>
      </c>
      <c r="I32" s="381"/>
      <c r="J32" s="50" t="e">
        <f>IF(E32&lt;&gt;0,(H32/E32)*100,0)</f>
        <v>#REF!</v>
      </c>
    </row>
    <row r="33" spans="1:17" ht="15.75">
      <c r="C33" s="400" t="s">
        <v>131</v>
      </c>
      <c r="D33" s="401"/>
      <c r="E33" s="380">
        <f>G12</f>
        <v>0</v>
      </c>
      <c r="F33" s="391"/>
      <c r="G33" s="49">
        <f>G22</f>
        <v>0</v>
      </c>
      <c r="H33" s="380">
        <f>IF(E33&gt;G33,E33-G33,0)</f>
        <v>0</v>
      </c>
      <c r="I33" s="381"/>
      <c r="J33" s="50">
        <f>IF(E33&lt;&gt;0,(H33/E33)*100,0)</f>
        <v>0</v>
      </c>
    </row>
    <row r="34" spans="1:17" ht="15.75">
      <c r="C34" s="400" t="s">
        <v>43</v>
      </c>
      <c r="D34" s="401"/>
      <c r="E34" s="389" t="e">
        <f>G13</f>
        <v>#REF!</v>
      </c>
      <c r="F34" s="390"/>
      <c r="G34" s="49" t="e">
        <f>G23</f>
        <v>#REF!</v>
      </c>
      <c r="H34" s="380" t="e">
        <f>IF(E34&gt;G34,E34-G34,0)</f>
        <v>#REF!</v>
      </c>
      <c r="I34" s="381"/>
      <c r="J34" s="50" t="e">
        <f>IF(E34&lt;&gt;0,(H34/E34)*100,0)</f>
        <v>#REF!</v>
      </c>
    </row>
    <row r="35" spans="1:17" ht="15.75">
      <c r="C35" s="405" t="s">
        <v>44</v>
      </c>
      <c r="D35" s="406"/>
      <c r="E35" s="407" t="e">
        <f>G14</f>
        <v>#REF!</v>
      </c>
      <c r="F35" s="408"/>
      <c r="G35" s="51" t="e">
        <f>G24</f>
        <v>#REF!</v>
      </c>
      <c r="H35" s="402" t="e">
        <f>IF(E35&gt;G35,E35-G35,0)</f>
        <v>#REF!</v>
      </c>
      <c r="I35" s="403"/>
      <c r="J35" s="52" t="e">
        <f>IF(E35&lt;&gt;0,(H35/E35)*100,0)</f>
        <v>#REF!</v>
      </c>
    </row>
    <row r="36" spans="1:17">
      <c r="A36" s="53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3"/>
      <c r="M36" s="53"/>
      <c r="N36" s="53"/>
      <c r="O36" s="53"/>
      <c r="P36" s="53"/>
      <c r="Q36" s="53"/>
    </row>
    <row r="37" spans="1:17">
      <c r="A37" s="53"/>
      <c r="B37" s="53"/>
      <c r="C37" s="55"/>
      <c r="D37" s="42"/>
      <c r="E37" s="42"/>
      <c r="F37" s="42"/>
      <c r="G37" s="42"/>
      <c r="H37" s="42"/>
      <c r="I37" s="42"/>
      <c r="J37" s="42"/>
      <c r="K37" s="42"/>
      <c r="L37" s="41"/>
      <c r="M37" s="41"/>
      <c r="N37" s="41"/>
      <c r="O37" s="41"/>
      <c r="P37" s="53"/>
      <c r="Q37" s="53"/>
    </row>
    <row r="38" spans="1:17">
      <c r="A38" s="53"/>
      <c r="B38" s="53"/>
      <c r="C38" s="56"/>
      <c r="D38" s="2"/>
      <c r="E38" s="57"/>
      <c r="F38" s="2"/>
      <c r="G38" s="42"/>
      <c r="H38" s="2"/>
      <c r="I38" s="42"/>
      <c r="J38" s="2"/>
      <c r="K38" s="42"/>
      <c r="L38" s="41"/>
      <c r="M38" s="41"/>
      <c r="N38" s="41"/>
      <c r="O38" s="41"/>
      <c r="P38" s="53"/>
      <c r="Q38" s="53"/>
    </row>
    <row r="39" spans="1:17">
      <c r="A39" s="53"/>
      <c r="B39" s="53"/>
      <c r="C39" s="58"/>
      <c r="D39" s="2"/>
      <c r="E39" s="59"/>
      <c r="F39" s="2"/>
      <c r="G39" s="60"/>
      <c r="H39" s="2"/>
      <c r="I39" s="60"/>
      <c r="J39" s="2"/>
      <c r="K39" s="59"/>
      <c r="L39" s="41"/>
      <c r="M39" s="41"/>
      <c r="N39" s="41"/>
      <c r="O39" s="41"/>
      <c r="P39" s="53"/>
      <c r="Q39" s="53"/>
    </row>
    <row r="40" spans="1:17">
      <c r="A40" s="53"/>
      <c r="B40" s="53"/>
      <c r="C40" s="41"/>
      <c r="D40" s="2"/>
      <c r="E40" s="59"/>
      <c r="F40" s="2"/>
      <c r="G40" s="60"/>
      <c r="H40" s="2"/>
      <c r="I40" s="60"/>
      <c r="J40" s="2"/>
      <c r="K40" s="59"/>
      <c r="L40" s="41"/>
      <c r="M40" s="41"/>
      <c r="N40" s="41"/>
      <c r="O40" s="41"/>
      <c r="P40" s="53"/>
      <c r="Q40" s="53"/>
    </row>
    <row r="41" spans="1:17">
      <c r="A41" s="53"/>
      <c r="B41" s="53"/>
      <c r="C41" s="41"/>
      <c r="D41" s="2"/>
      <c r="E41" s="59"/>
      <c r="F41" s="2"/>
      <c r="G41" s="60"/>
      <c r="H41" s="2"/>
      <c r="I41" s="60"/>
      <c r="J41" s="2"/>
      <c r="K41" s="59"/>
      <c r="L41" s="41"/>
      <c r="M41" s="41"/>
      <c r="N41" s="41"/>
      <c r="O41" s="41"/>
      <c r="P41" s="53"/>
      <c r="Q41" s="53"/>
    </row>
    <row r="42" spans="1:17">
      <c r="A42" s="53"/>
      <c r="B42" s="53"/>
      <c r="C42" s="41"/>
      <c r="D42" s="2"/>
      <c r="E42" s="59"/>
      <c r="F42" s="2"/>
      <c r="G42" s="60"/>
      <c r="H42" s="2"/>
      <c r="I42" s="60"/>
      <c r="J42" s="2"/>
      <c r="K42" s="59"/>
      <c r="L42" s="41"/>
      <c r="M42" s="41"/>
      <c r="N42" s="41"/>
      <c r="O42" s="41"/>
      <c r="P42" s="53"/>
      <c r="Q42" s="53"/>
    </row>
    <row r="43" spans="1:17">
      <c r="A43" s="53"/>
      <c r="B43" s="53"/>
      <c r="C43" s="41"/>
      <c r="D43" s="2"/>
      <c r="E43" s="59"/>
      <c r="F43" s="2"/>
      <c r="G43" s="60"/>
      <c r="H43" s="2"/>
      <c r="I43" s="60"/>
      <c r="J43" s="2"/>
      <c r="K43" s="59"/>
      <c r="L43" s="41"/>
      <c r="M43" s="41"/>
      <c r="N43" s="41"/>
      <c r="O43" s="41"/>
      <c r="P43" s="53"/>
      <c r="Q43" s="53"/>
    </row>
    <row r="44" spans="1:17">
      <c r="A44" s="53"/>
      <c r="B44" s="53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53"/>
      <c r="Q44" s="53"/>
    </row>
    <row r="45" spans="1:17">
      <c r="A45" s="53"/>
      <c r="B45" s="53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53"/>
      <c r="Q45" s="53"/>
    </row>
    <row r="46" spans="1:17">
      <c r="A46" s="53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</sheetData>
  <sheetProtection formatCells="0"/>
  <mergeCells count="49">
    <mergeCell ref="H33:I33"/>
    <mergeCell ref="H34:I34"/>
    <mergeCell ref="H35:I35"/>
    <mergeCell ref="H29:J29"/>
    <mergeCell ref="C3:K3"/>
    <mergeCell ref="C5:K5"/>
    <mergeCell ref="H10:I10"/>
    <mergeCell ref="H11:I11"/>
    <mergeCell ref="H12:I12"/>
    <mergeCell ref="C6:J7"/>
    <mergeCell ref="C35:D35"/>
    <mergeCell ref="E35:F35"/>
    <mergeCell ref="C34:D34"/>
    <mergeCell ref="E34:F34"/>
    <mergeCell ref="C33:D33"/>
    <mergeCell ref="E31:F31"/>
    <mergeCell ref="E32:F32"/>
    <mergeCell ref="E33:F33"/>
    <mergeCell ref="E29:G29"/>
    <mergeCell ref="C29:D30"/>
    <mergeCell ref="C31:D31"/>
    <mergeCell ref="C32:D32"/>
    <mergeCell ref="H30:I30"/>
    <mergeCell ref="H31:I31"/>
    <mergeCell ref="H32:I32"/>
    <mergeCell ref="H9:I9"/>
    <mergeCell ref="E9:F9"/>
    <mergeCell ref="H13:I13"/>
    <mergeCell ref="C16:J17"/>
    <mergeCell ref="C19:D19"/>
    <mergeCell ref="E19:F19"/>
    <mergeCell ref="H19:I19"/>
    <mergeCell ref="C9:D9"/>
    <mergeCell ref="C10:D10"/>
    <mergeCell ref="C11:D11"/>
    <mergeCell ref="C12:D12"/>
    <mergeCell ref="C13:D13"/>
    <mergeCell ref="C24:D24"/>
    <mergeCell ref="H24:I24"/>
    <mergeCell ref="C21:D21"/>
    <mergeCell ref="H21:I21"/>
    <mergeCell ref="H14:I14"/>
    <mergeCell ref="C14:D14"/>
    <mergeCell ref="C20:D20"/>
    <mergeCell ref="H20:I20"/>
    <mergeCell ref="C22:D22"/>
    <mergeCell ref="H22:I22"/>
    <mergeCell ref="C23:D23"/>
    <mergeCell ref="H23:I23"/>
  </mergeCells>
  <pageMargins left="0.7" right="0.7" top="0.75" bottom="0.75" header="0.3" footer="0.3"/>
  <pageSetup paperSize="9" scale="9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03"/>
  <sheetViews>
    <sheetView topLeftCell="A31" zoomScaleNormal="100" zoomScaleSheetLayoutView="100" workbookViewId="0">
      <selection sqref="A1:F1"/>
    </sheetView>
  </sheetViews>
  <sheetFormatPr defaultRowHeight="14.25"/>
  <cols>
    <col min="1" max="1" width="11.75" customWidth="1"/>
    <col min="2" max="2" width="16.75" customWidth="1"/>
    <col min="3" max="3" width="14.75" customWidth="1"/>
    <col min="4" max="4" width="14.5" customWidth="1"/>
    <col min="5" max="5" width="14.25" customWidth="1"/>
    <col min="6" max="6" width="14.875" customWidth="1"/>
  </cols>
  <sheetData>
    <row r="1" spans="1:77" ht="12.75" customHeight="1">
      <c r="A1" s="450" t="s">
        <v>183</v>
      </c>
      <c r="B1" s="450"/>
      <c r="C1" s="450"/>
      <c r="D1" s="450"/>
      <c r="E1" s="450"/>
      <c r="F1" s="450"/>
      <c r="G1" s="1"/>
      <c r="H1" s="1"/>
      <c r="I1" s="1"/>
      <c r="J1" s="1"/>
      <c r="K1" s="1"/>
      <c r="L1" s="1"/>
      <c r="M1" s="17"/>
      <c r="N1" s="164"/>
      <c r="O1" s="164"/>
      <c r="P1" s="164"/>
      <c r="Q1" s="164"/>
      <c r="R1" s="164"/>
      <c r="S1" s="164"/>
      <c r="T1" s="164"/>
      <c r="U1" s="164"/>
      <c r="V1" s="164"/>
      <c r="W1" s="248"/>
      <c r="X1" s="248"/>
      <c r="Y1" s="248"/>
      <c r="Z1" s="248"/>
      <c r="AA1" s="146"/>
      <c r="AB1" s="146"/>
      <c r="AC1" s="146"/>
      <c r="AD1" s="146"/>
      <c r="AE1" s="146"/>
      <c r="AF1" s="146"/>
      <c r="AG1" s="146"/>
      <c r="AH1" s="146"/>
      <c r="AI1" s="448"/>
      <c r="AJ1" s="448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8"/>
      <c r="BA1" s="148"/>
      <c r="BB1" s="148"/>
      <c r="BC1" s="148"/>
      <c r="BD1" s="148"/>
      <c r="BE1" s="148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4.25" customHeight="1">
      <c r="A2" s="350" t="s">
        <v>216</v>
      </c>
      <c r="B2" s="350"/>
      <c r="C2" s="350"/>
      <c r="D2" s="350"/>
      <c r="E2" s="350"/>
      <c r="F2" s="350"/>
      <c r="G2" s="1"/>
      <c r="H2" s="1"/>
      <c r="I2" s="1"/>
      <c r="J2" s="1"/>
      <c r="K2" s="1"/>
      <c r="L2" s="1"/>
      <c r="M2" s="17"/>
      <c r="N2" s="164"/>
      <c r="O2" s="164"/>
      <c r="P2" s="164"/>
      <c r="Q2" s="164"/>
      <c r="R2" s="164"/>
      <c r="S2" s="164"/>
      <c r="T2" s="164"/>
      <c r="U2" s="164"/>
      <c r="V2" s="164"/>
      <c r="W2" s="248"/>
      <c r="X2" s="248"/>
      <c r="Y2" s="248"/>
      <c r="Z2" s="248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8"/>
      <c r="BA2" s="148"/>
      <c r="BB2" s="148"/>
      <c r="BC2" s="148"/>
      <c r="BD2" s="148"/>
      <c r="BE2" s="148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3.5" customHeight="1">
      <c r="A3" s="350" t="s">
        <v>184</v>
      </c>
      <c r="B3" s="350"/>
      <c r="C3" s="350"/>
      <c r="D3" s="350"/>
      <c r="E3" s="350"/>
      <c r="F3" s="350"/>
      <c r="G3" s="1"/>
      <c r="H3" s="1"/>
      <c r="I3" s="1"/>
      <c r="J3" s="1"/>
      <c r="K3" s="1"/>
      <c r="L3" s="1"/>
      <c r="M3" s="17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8"/>
      <c r="BA3" s="148"/>
      <c r="BB3" s="148"/>
      <c r="BC3" s="148"/>
      <c r="BD3" s="148"/>
      <c r="BE3" s="148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3" customHeight="1">
      <c r="A4" s="94"/>
      <c r="B4" s="94"/>
      <c r="C4" s="94"/>
      <c r="D4" s="94"/>
      <c r="E4" s="94"/>
      <c r="F4" s="94"/>
      <c r="G4" s="1"/>
      <c r="H4" s="1"/>
      <c r="I4" s="1"/>
      <c r="J4" s="1"/>
      <c r="K4" s="1"/>
      <c r="L4" s="1"/>
      <c r="M4" s="17"/>
      <c r="N4" s="154"/>
      <c r="O4" s="154"/>
      <c r="P4" s="154"/>
      <c r="Q4" s="154"/>
      <c r="R4" s="154"/>
      <c r="S4" s="154"/>
      <c r="T4" s="146"/>
      <c r="U4" s="154"/>
      <c r="V4" s="154"/>
      <c r="W4" s="154"/>
      <c r="X4" s="154"/>
      <c r="Y4" s="154"/>
      <c r="Z4" s="154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8"/>
      <c r="BA4" s="148"/>
      <c r="BB4" s="148"/>
      <c r="BC4" s="148"/>
      <c r="BD4" s="148"/>
      <c r="BE4" s="148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35.25" customHeight="1">
      <c r="A5" s="451"/>
      <c r="B5" s="451"/>
      <c r="C5" s="451"/>
      <c r="D5" s="451"/>
      <c r="E5" s="451"/>
      <c r="F5" s="451"/>
      <c r="G5" s="1"/>
      <c r="H5" s="1"/>
      <c r="I5" s="1"/>
      <c r="J5" s="1"/>
      <c r="K5" s="1"/>
      <c r="L5" s="1"/>
      <c r="M5" s="17"/>
      <c r="N5" s="147"/>
      <c r="O5" s="147"/>
      <c r="P5" s="147"/>
      <c r="Q5" s="147"/>
      <c r="R5" s="147"/>
      <c r="S5" s="147"/>
      <c r="T5" s="146"/>
      <c r="U5" s="147"/>
      <c r="V5" s="147"/>
      <c r="W5" s="147"/>
      <c r="X5" s="147"/>
      <c r="Y5" s="147"/>
      <c r="Z5" s="147"/>
      <c r="AA5" s="146"/>
      <c r="AB5" s="146"/>
      <c r="AC5" s="146"/>
      <c r="AD5" s="146"/>
      <c r="AE5" s="146"/>
      <c r="AF5" s="146"/>
      <c r="AG5" s="146"/>
      <c r="AH5" s="146"/>
      <c r="AI5" s="249"/>
      <c r="AJ5" s="250"/>
      <c r="AK5" s="146"/>
      <c r="AL5" s="251"/>
      <c r="AM5" s="146"/>
      <c r="AN5" s="251"/>
      <c r="AO5" s="146"/>
      <c r="AP5" s="249"/>
      <c r="AQ5" s="146"/>
      <c r="AR5" s="146"/>
      <c r="AS5" s="146"/>
      <c r="AT5" s="146"/>
      <c r="AU5" s="249"/>
      <c r="AV5" s="252"/>
      <c r="AW5" s="252"/>
      <c r="AX5" s="252"/>
      <c r="AY5" s="146"/>
      <c r="AZ5" s="148"/>
      <c r="BA5" s="148"/>
      <c r="BB5" s="148"/>
      <c r="BC5" s="148"/>
      <c r="BD5" s="148"/>
      <c r="BE5" s="148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1.25" customHeight="1">
      <c r="A6" s="352" t="s">
        <v>185</v>
      </c>
      <c r="B6" s="352"/>
      <c r="C6" s="352"/>
      <c r="D6" s="352"/>
      <c r="E6" s="352"/>
      <c r="F6" s="352"/>
      <c r="G6" s="1"/>
      <c r="H6" s="1"/>
      <c r="I6" s="1"/>
      <c r="J6" s="1"/>
      <c r="K6" s="1"/>
      <c r="L6" s="1"/>
      <c r="M6" s="17"/>
      <c r="N6" s="155"/>
      <c r="O6" s="155"/>
      <c r="P6" s="155"/>
      <c r="Q6" s="155"/>
      <c r="R6" s="155"/>
      <c r="S6" s="155"/>
      <c r="T6" s="146"/>
      <c r="U6" s="155"/>
      <c r="V6" s="155"/>
      <c r="W6" s="155"/>
      <c r="X6" s="155"/>
      <c r="Y6" s="155"/>
      <c r="Z6" s="155"/>
      <c r="AA6" s="146"/>
      <c r="AB6" s="146"/>
      <c r="AC6" s="146"/>
      <c r="AD6" s="146"/>
      <c r="AE6" s="146"/>
      <c r="AF6" s="146"/>
      <c r="AG6" s="146"/>
      <c r="AH6" s="146"/>
      <c r="AI6" s="249"/>
      <c r="AJ6" s="250"/>
      <c r="AK6" s="146"/>
      <c r="AL6" s="251"/>
      <c r="AM6" s="146"/>
      <c r="AN6" s="251"/>
      <c r="AO6" s="146"/>
      <c r="AP6" s="249"/>
      <c r="AQ6" s="146"/>
      <c r="AR6" s="146"/>
      <c r="AS6" s="146"/>
      <c r="AT6" s="146"/>
      <c r="AU6" s="249"/>
      <c r="AV6" s="252"/>
      <c r="AW6" s="252"/>
      <c r="AX6" s="252"/>
      <c r="AY6" s="146"/>
      <c r="AZ6" s="148"/>
      <c r="BA6" s="148"/>
      <c r="BB6" s="148"/>
      <c r="BC6" s="148"/>
      <c r="BD6" s="148"/>
      <c r="BE6" s="148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3.75" customHeight="1">
      <c r="A7" s="93"/>
      <c r="B7" s="93"/>
      <c r="C7" s="93"/>
      <c r="D7" s="93"/>
      <c r="E7" s="93"/>
      <c r="F7" s="93"/>
      <c r="G7" s="1"/>
      <c r="H7" s="1"/>
      <c r="I7" s="1"/>
      <c r="J7" s="1"/>
      <c r="K7" s="1"/>
      <c r="L7" s="1"/>
      <c r="M7" s="17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49"/>
      <c r="AJ7" s="250"/>
      <c r="AK7" s="146"/>
      <c r="AL7" s="251"/>
      <c r="AM7" s="146"/>
      <c r="AN7" s="251"/>
      <c r="AO7" s="146"/>
      <c r="AP7" s="249"/>
      <c r="AQ7" s="146"/>
      <c r="AR7" s="146"/>
      <c r="AS7" s="146"/>
      <c r="AT7" s="146"/>
      <c r="AU7" s="249"/>
      <c r="AV7" s="252"/>
      <c r="AW7" s="252"/>
      <c r="AX7" s="252"/>
      <c r="AY7" s="146"/>
      <c r="AZ7" s="148"/>
      <c r="BA7" s="148"/>
      <c r="BB7" s="148"/>
      <c r="BC7" s="148"/>
      <c r="BD7" s="148"/>
      <c r="BE7" s="148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">
      <c r="A8" s="117" t="s">
        <v>217</v>
      </c>
      <c r="B8" s="95"/>
      <c r="C8" s="95"/>
      <c r="D8" s="95"/>
      <c r="E8" s="95"/>
      <c r="F8" s="95"/>
      <c r="G8" s="1"/>
      <c r="H8" s="1"/>
      <c r="I8" s="1"/>
      <c r="J8" s="1"/>
      <c r="K8" s="1"/>
      <c r="L8" s="1"/>
      <c r="M8" s="17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249"/>
      <c r="AJ8" s="250"/>
      <c r="AK8" s="146"/>
      <c r="AL8" s="251"/>
      <c r="AM8" s="146"/>
      <c r="AN8" s="251"/>
      <c r="AO8" s="146"/>
      <c r="AP8" s="249"/>
      <c r="AQ8" s="146"/>
      <c r="AR8" s="146"/>
      <c r="AS8" s="146"/>
      <c r="AT8" s="146"/>
      <c r="AU8" s="249"/>
      <c r="AV8" s="252"/>
      <c r="AW8" s="252"/>
      <c r="AX8" s="252"/>
      <c r="AY8" s="146"/>
      <c r="AZ8" s="148"/>
      <c r="BA8" s="148"/>
      <c r="BB8" s="148"/>
      <c r="BC8" s="148"/>
      <c r="BD8" s="148"/>
      <c r="BE8" s="148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3" customHeight="1">
      <c r="A9" s="95"/>
      <c r="B9" s="95"/>
      <c r="C9" s="95"/>
      <c r="D9" s="95"/>
      <c r="E9" s="95"/>
      <c r="F9" s="95"/>
      <c r="G9" s="1"/>
      <c r="H9" s="1"/>
      <c r="I9" s="1"/>
      <c r="J9" s="1"/>
      <c r="K9" s="1"/>
      <c r="L9" s="1"/>
      <c r="M9" s="17"/>
      <c r="N9" s="187"/>
      <c r="O9" s="187"/>
      <c r="P9" s="187"/>
      <c r="Q9" s="187"/>
      <c r="R9" s="187"/>
      <c r="S9" s="187"/>
      <c r="T9" s="146"/>
      <c r="U9" s="187"/>
      <c r="V9" s="187"/>
      <c r="W9" s="187"/>
      <c r="X9" s="187"/>
      <c r="Y9" s="187"/>
      <c r="Z9" s="187"/>
      <c r="AA9" s="146"/>
      <c r="AB9" s="146"/>
      <c r="AC9" s="146"/>
      <c r="AD9" s="146"/>
      <c r="AE9" s="146"/>
      <c r="AF9" s="146"/>
      <c r="AG9" s="146"/>
      <c r="AH9" s="146"/>
      <c r="AI9" s="249"/>
      <c r="AJ9" s="250"/>
      <c r="AK9" s="146"/>
      <c r="AL9" s="251"/>
      <c r="AM9" s="146"/>
      <c r="AN9" s="251"/>
      <c r="AO9" s="146"/>
      <c r="AP9" s="249"/>
      <c r="AQ9" s="146"/>
      <c r="AR9" s="146"/>
      <c r="AS9" s="146"/>
      <c r="AT9" s="146"/>
      <c r="AU9" s="249"/>
      <c r="AV9" s="252"/>
      <c r="AW9" s="252"/>
      <c r="AX9" s="252"/>
      <c r="AY9" s="146"/>
      <c r="AZ9" s="148"/>
      <c r="BA9" s="148"/>
      <c r="BB9" s="148"/>
      <c r="BC9" s="148"/>
      <c r="BD9" s="148"/>
      <c r="BE9" s="148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>
      <c r="A10" s="165" t="s">
        <v>186</v>
      </c>
      <c r="B10" s="165"/>
      <c r="C10" s="344" t="s">
        <v>187</v>
      </c>
      <c r="D10" s="344"/>
      <c r="E10" s="344" t="s">
        <v>126</v>
      </c>
      <c r="F10" s="344"/>
      <c r="G10" s="1"/>
      <c r="H10" s="1"/>
      <c r="I10" s="142"/>
      <c r="J10" s="142"/>
      <c r="K10" s="142"/>
      <c r="L10" s="142"/>
      <c r="M10" s="17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249"/>
      <c r="AJ10" s="250"/>
      <c r="AK10" s="146"/>
      <c r="AL10" s="251"/>
      <c r="AM10" s="146"/>
      <c r="AN10" s="251"/>
      <c r="AO10" s="146"/>
      <c r="AP10" s="249"/>
      <c r="AQ10" s="146"/>
      <c r="AR10" s="146"/>
      <c r="AS10" s="146"/>
      <c r="AT10" s="146"/>
      <c r="AU10" s="249"/>
      <c r="AV10" s="252"/>
      <c r="AW10" s="252"/>
      <c r="AX10" s="252"/>
      <c r="AY10" s="146"/>
      <c r="AZ10" s="148"/>
      <c r="BA10" s="148"/>
      <c r="BB10" s="148"/>
      <c r="BC10" s="148"/>
      <c r="BD10" s="148"/>
      <c r="BE10" s="148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 ht="15">
      <c r="A11" s="359" t="s">
        <v>239</v>
      </c>
      <c r="B11" s="414"/>
      <c r="C11" s="453"/>
      <c r="D11" s="453"/>
      <c r="E11" s="453"/>
      <c r="F11" s="453"/>
      <c r="G11" s="1"/>
      <c r="H11" s="1"/>
      <c r="I11" s="142"/>
      <c r="J11" s="142"/>
      <c r="K11" s="142"/>
      <c r="L11" s="142"/>
      <c r="M11" s="17"/>
      <c r="N11" s="147"/>
      <c r="O11" s="147"/>
      <c r="P11" s="147"/>
      <c r="Q11" s="147"/>
      <c r="R11" s="147"/>
      <c r="S11" s="147"/>
      <c r="T11" s="146"/>
      <c r="U11" s="147"/>
      <c r="V11" s="147"/>
      <c r="W11" s="147"/>
      <c r="X11" s="147"/>
      <c r="Y11" s="147"/>
      <c r="Z11" s="147"/>
      <c r="AA11" s="146"/>
      <c r="AB11" s="146"/>
      <c r="AC11" s="146"/>
      <c r="AD11" s="146"/>
      <c r="AE11" s="146"/>
      <c r="AF11" s="146"/>
      <c r="AG11" s="146"/>
      <c r="AH11" s="146"/>
      <c r="AI11" s="249"/>
      <c r="AJ11" s="250"/>
      <c r="AK11" s="146"/>
      <c r="AL11" s="251"/>
      <c r="AM11" s="146"/>
      <c r="AN11" s="251"/>
      <c r="AO11" s="146"/>
      <c r="AP11" s="249"/>
      <c r="AQ11" s="146"/>
      <c r="AR11" s="146"/>
      <c r="AS11" s="146"/>
      <c r="AT11" s="146"/>
      <c r="AU11" s="249"/>
      <c r="AV11" s="252"/>
      <c r="AW11" s="252"/>
      <c r="AX11" s="252"/>
      <c r="AY11" s="146"/>
      <c r="AZ11" s="148"/>
      <c r="BA11" s="148"/>
      <c r="BB11" s="148"/>
      <c r="BC11" s="148"/>
      <c r="BD11" s="148"/>
      <c r="BE11" s="148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>
      <c r="A12" s="165" t="s">
        <v>240</v>
      </c>
      <c r="B12" s="165"/>
      <c r="C12" s="453"/>
      <c r="D12" s="453"/>
      <c r="E12" s="453"/>
      <c r="F12" s="453"/>
      <c r="G12" s="1"/>
      <c r="H12" s="1"/>
      <c r="I12" s="142"/>
      <c r="J12" s="253"/>
      <c r="K12" s="253"/>
      <c r="L12" s="142"/>
      <c r="M12" s="17"/>
      <c r="N12" s="155"/>
      <c r="O12" s="155"/>
      <c r="P12" s="155"/>
      <c r="Q12" s="155"/>
      <c r="R12" s="155"/>
      <c r="S12" s="155"/>
      <c r="T12" s="146"/>
      <c r="U12" s="155"/>
      <c r="V12" s="155"/>
      <c r="W12" s="155"/>
      <c r="X12" s="155"/>
      <c r="Y12" s="155"/>
      <c r="Z12" s="155"/>
      <c r="AA12" s="146"/>
      <c r="AB12" s="146"/>
      <c r="AC12" s="146"/>
      <c r="AD12" s="146"/>
      <c r="AE12" s="146"/>
      <c r="AF12" s="146"/>
      <c r="AG12" s="146"/>
      <c r="AH12" s="146"/>
      <c r="AI12" s="249"/>
      <c r="AJ12" s="250"/>
      <c r="AK12" s="146"/>
      <c r="AL12" s="251"/>
      <c r="AM12" s="146"/>
      <c r="AN12" s="251"/>
      <c r="AO12" s="146"/>
      <c r="AP12" s="249"/>
      <c r="AQ12" s="146"/>
      <c r="AR12" s="146"/>
      <c r="AS12" s="146"/>
      <c r="AT12" s="146"/>
      <c r="AU12" s="249"/>
      <c r="AV12" s="252"/>
      <c r="AW12" s="252"/>
      <c r="AX12" s="252"/>
      <c r="AY12" s="146"/>
      <c r="AZ12" s="148"/>
      <c r="BA12" s="148"/>
      <c r="BB12" s="148"/>
      <c r="BC12" s="148"/>
      <c r="BD12" s="148"/>
      <c r="BE12" s="148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4.25" customHeight="1">
      <c r="A13" s="359" t="s">
        <v>241</v>
      </c>
      <c r="B13" s="414"/>
      <c r="C13" s="452"/>
      <c r="D13" s="452"/>
      <c r="E13" s="452"/>
      <c r="F13" s="452"/>
      <c r="G13" s="1"/>
      <c r="H13" s="1"/>
      <c r="I13" s="142"/>
      <c r="J13" s="253"/>
      <c r="K13" s="253"/>
      <c r="L13" s="142"/>
      <c r="M13" s="17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249"/>
      <c r="AJ13" s="250"/>
      <c r="AK13" s="146"/>
      <c r="AL13" s="251"/>
      <c r="AM13" s="146"/>
      <c r="AN13" s="251"/>
      <c r="AO13" s="146"/>
      <c r="AP13" s="249"/>
      <c r="AQ13" s="146"/>
      <c r="AR13" s="146"/>
      <c r="AS13" s="146"/>
      <c r="AT13" s="146"/>
      <c r="AU13" s="249"/>
      <c r="AV13" s="252"/>
      <c r="AW13" s="252"/>
      <c r="AX13" s="252"/>
      <c r="AY13" s="146"/>
      <c r="AZ13" s="148"/>
      <c r="BA13" s="148"/>
      <c r="BB13" s="148"/>
      <c r="BC13" s="148"/>
      <c r="BD13" s="148"/>
      <c r="BE13" s="148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>
      <c r="A14" s="359" t="s">
        <v>242</v>
      </c>
      <c r="B14" s="414"/>
      <c r="C14" s="452"/>
      <c r="D14" s="452"/>
      <c r="E14" s="452"/>
      <c r="F14" s="452"/>
      <c r="G14" s="1"/>
      <c r="H14" s="1"/>
      <c r="I14" s="142"/>
      <c r="J14" s="142"/>
      <c r="K14" s="253"/>
      <c r="L14" s="253"/>
      <c r="M14" s="17"/>
      <c r="N14" s="149"/>
      <c r="O14" s="149"/>
      <c r="P14" s="149"/>
      <c r="Q14" s="149"/>
      <c r="R14" s="149"/>
      <c r="S14" s="149"/>
      <c r="T14" s="146"/>
      <c r="U14" s="149"/>
      <c r="V14" s="149"/>
      <c r="W14" s="149"/>
      <c r="X14" s="149"/>
      <c r="Y14" s="149"/>
      <c r="Z14" s="149"/>
      <c r="AA14" s="146"/>
      <c r="AB14" s="146"/>
      <c r="AC14" s="146"/>
      <c r="AD14" s="146"/>
      <c r="AE14" s="146"/>
      <c r="AF14" s="146"/>
      <c r="AG14" s="146"/>
      <c r="AH14" s="146"/>
      <c r="AI14" s="249"/>
      <c r="AJ14" s="250"/>
      <c r="AK14" s="146"/>
      <c r="AL14" s="251"/>
      <c r="AM14" s="146"/>
      <c r="AN14" s="251"/>
      <c r="AO14" s="146"/>
      <c r="AP14" s="249"/>
      <c r="AQ14" s="146"/>
      <c r="AR14" s="146"/>
      <c r="AS14" s="146"/>
      <c r="AT14" s="146"/>
      <c r="AU14" s="249"/>
      <c r="AV14" s="252"/>
      <c r="AW14" s="252"/>
      <c r="AX14" s="252"/>
      <c r="AY14" s="146"/>
      <c r="AZ14" s="148"/>
      <c r="BA14" s="148"/>
      <c r="BB14" s="148"/>
      <c r="BC14" s="148"/>
      <c r="BD14" s="148"/>
      <c r="BE14" s="148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5" customHeight="1">
      <c r="A15" s="454" t="s">
        <v>243</v>
      </c>
      <c r="B15" s="454"/>
      <c r="C15" s="452"/>
      <c r="D15" s="452"/>
      <c r="E15" s="452"/>
      <c r="F15" s="452"/>
      <c r="G15" s="1"/>
      <c r="H15" s="1"/>
      <c r="I15" s="142"/>
      <c r="J15" s="142"/>
      <c r="K15" s="142"/>
      <c r="L15" s="142"/>
      <c r="M15" s="17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249"/>
      <c r="AJ15" s="250"/>
      <c r="AK15" s="146"/>
      <c r="AL15" s="251"/>
      <c r="AM15" s="146"/>
      <c r="AN15" s="251"/>
      <c r="AO15" s="146"/>
      <c r="AP15" s="249"/>
      <c r="AQ15" s="146"/>
      <c r="AR15" s="146"/>
      <c r="AS15" s="146"/>
      <c r="AT15" s="146"/>
      <c r="AU15" s="249"/>
      <c r="AV15" s="252"/>
      <c r="AW15" s="252"/>
      <c r="AX15" s="252"/>
      <c r="AY15" s="146"/>
      <c r="AZ15" s="148"/>
      <c r="BA15" s="148"/>
      <c r="BB15" s="148"/>
      <c r="BC15" s="148"/>
      <c r="BD15" s="148"/>
      <c r="BE15" s="148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>
      <c r="A16" s="415" t="s">
        <v>238</v>
      </c>
      <c r="B16" s="416"/>
      <c r="C16" s="452"/>
      <c r="D16" s="452"/>
      <c r="E16" s="452"/>
      <c r="F16" s="452"/>
      <c r="G16" s="1"/>
      <c r="H16" s="1"/>
      <c r="I16" s="1"/>
      <c r="J16" s="142"/>
      <c r="K16" s="142"/>
      <c r="L16" s="142"/>
      <c r="M16" s="17"/>
      <c r="N16" s="146"/>
      <c r="O16" s="146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249"/>
      <c r="AJ16" s="250"/>
      <c r="AK16" s="146"/>
      <c r="AL16" s="251"/>
      <c r="AM16" s="146"/>
      <c r="AN16" s="251"/>
      <c r="AO16" s="146"/>
      <c r="AP16" s="249"/>
      <c r="AQ16" s="146"/>
      <c r="AR16" s="146"/>
      <c r="AS16" s="146"/>
      <c r="AT16" s="146"/>
      <c r="AU16" s="249"/>
      <c r="AV16" s="252"/>
      <c r="AW16" s="252"/>
      <c r="AX16" s="252"/>
      <c r="AY16" s="146"/>
      <c r="AZ16" s="148"/>
      <c r="BA16" s="148"/>
      <c r="BB16" s="148"/>
      <c r="BC16" s="148"/>
      <c r="BD16" s="148"/>
      <c r="BE16" s="148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5">
      <c r="A17" s="359" t="s">
        <v>192</v>
      </c>
      <c r="B17" s="414"/>
      <c r="C17" s="452"/>
      <c r="D17" s="452"/>
      <c r="E17" s="452"/>
      <c r="F17" s="452"/>
      <c r="G17" s="1"/>
      <c r="H17" s="1"/>
      <c r="I17" s="1"/>
      <c r="J17" s="253"/>
      <c r="K17" s="253"/>
      <c r="L17" s="142"/>
      <c r="M17" s="17"/>
      <c r="N17" s="147"/>
      <c r="O17" s="147"/>
      <c r="P17" s="147"/>
      <c r="Q17" s="147"/>
      <c r="R17" s="147"/>
      <c r="S17" s="147"/>
      <c r="T17" s="146"/>
      <c r="U17" s="147"/>
      <c r="V17" s="147"/>
      <c r="W17" s="147"/>
      <c r="X17" s="147"/>
      <c r="Y17" s="147"/>
      <c r="Z17" s="147"/>
      <c r="AA17" s="146"/>
      <c r="AB17" s="146"/>
      <c r="AC17" s="146"/>
      <c r="AD17" s="146"/>
      <c r="AE17" s="146"/>
      <c r="AF17" s="146"/>
      <c r="AG17" s="146"/>
      <c r="AH17" s="146"/>
      <c r="AI17" s="249"/>
      <c r="AJ17" s="250"/>
      <c r="AK17" s="146"/>
      <c r="AL17" s="251"/>
      <c r="AM17" s="146"/>
      <c r="AN17" s="251"/>
      <c r="AO17" s="146"/>
      <c r="AP17" s="249"/>
      <c r="AQ17" s="146"/>
      <c r="AR17" s="146"/>
      <c r="AS17" s="146"/>
      <c r="AT17" s="146"/>
      <c r="AU17" s="249"/>
      <c r="AV17" s="252"/>
      <c r="AW17" s="252"/>
      <c r="AX17" s="252"/>
      <c r="AY17" s="146"/>
      <c r="AZ17" s="148"/>
      <c r="BA17" s="148"/>
      <c r="BB17" s="148"/>
      <c r="BC17" s="148"/>
      <c r="BD17" s="148"/>
      <c r="BE17" s="148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14.25" customHeight="1">
      <c r="A18" s="165" t="s">
        <v>244</v>
      </c>
      <c r="B18" s="165"/>
      <c r="C18" s="452"/>
      <c r="D18" s="452"/>
      <c r="E18" s="452"/>
      <c r="F18" s="452"/>
      <c r="G18" s="1"/>
      <c r="H18" s="1"/>
      <c r="I18" s="1"/>
      <c r="J18" s="142"/>
      <c r="K18" s="142"/>
      <c r="L18" s="253"/>
      <c r="M18" s="24"/>
      <c r="N18" s="156"/>
      <c r="O18" s="156"/>
      <c r="P18" s="156"/>
      <c r="Q18" s="156"/>
      <c r="R18" s="156"/>
      <c r="S18" s="156"/>
      <c r="T18" s="146"/>
      <c r="U18" s="156"/>
      <c r="V18" s="156"/>
      <c r="W18" s="156"/>
      <c r="X18" s="156"/>
      <c r="Y18" s="156"/>
      <c r="Z18" s="156"/>
      <c r="AA18" s="146"/>
      <c r="AB18" s="146"/>
      <c r="AC18" s="146"/>
      <c r="AD18" s="146"/>
      <c r="AE18" s="146"/>
      <c r="AF18" s="146"/>
      <c r="AG18" s="146"/>
      <c r="AH18" s="146"/>
      <c r="AI18" s="249"/>
      <c r="AJ18" s="250"/>
      <c r="AK18" s="146"/>
      <c r="AL18" s="251"/>
      <c r="AM18" s="146"/>
      <c r="AN18" s="251"/>
      <c r="AO18" s="146"/>
      <c r="AP18" s="249"/>
      <c r="AQ18" s="146"/>
      <c r="AR18" s="146"/>
      <c r="AS18" s="146"/>
      <c r="AT18" s="146"/>
      <c r="AU18" s="249"/>
      <c r="AV18" s="252"/>
      <c r="AW18" s="252"/>
      <c r="AX18" s="252"/>
      <c r="AY18" s="146"/>
      <c r="AZ18" s="148"/>
      <c r="BA18" s="148"/>
      <c r="BB18" s="148"/>
      <c r="BC18" s="148"/>
      <c r="BD18" s="148"/>
      <c r="BE18" s="148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15.75" customHeight="1">
      <c r="A19" s="454" t="s">
        <v>337</v>
      </c>
      <c r="B19" s="454"/>
      <c r="C19" s="456"/>
      <c r="D19" s="456"/>
      <c r="E19" s="456"/>
      <c r="F19" s="456"/>
      <c r="G19" s="1"/>
      <c r="H19" s="1"/>
      <c r="I19" s="1"/>
      <c r="J19" s="253"/>
      <c r="K19" s="253"/>
      <c r="L19" s="142"/>
      <c r="M19" s="17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249"/>
      <c r="AQ19" s="146"/>
      <c r="AR19" s="146"/>
      <c r="AS19" s="146"/>
      <c r="AT19" s="146"/>
      <c r="AU19" s="249"/>
      <c r="AV19" s="252"/>
      <c r="AW19" s="252"/>
      <c r="AX19" s="252"/>
      <c r="AY19" s="146"/>
      <c r="AZ19" s="148"/>
      <c r="BA19" s="148"/>
      <c r="BB19" s="148"/>
      <c r="BC19" s="148"/>
      <c r="BD19" s="148"/>
      <c r="BE19" s="148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>
      <c r="A20" s="165" t="s">
        <v>228</v>
      </c>
      <c r="B20" s="165"/>
      <c r="C20" s="173"/>
      <c r="D20" s="328" t="str">
        <f>IF($M$117=1,"GJ",IF($M$117&lt;=3,"ton (Mg)",IF($M$117=4,"m3",IF($M$117&lt;=6,"mln m3","ton (Mg)"))))</f>
        <v>ton (Mg)</v>
      </c>
      <c r="E20" s="173"/>
      <c r="F20" s="328" t="str">
        <f>IF($O$117=1,"GJ",IF($O$117&lt;=3,"ton (Mg)",IF($O$117=4,"m3",IF($O$117&lt;=6,"mln m3","ton (Mg)"))))</f>
        <v>ton (Mg)</v>
      </c>
      <c r="G20" s="253"/>
      <c r="H20" s="253"/>
      <c r="I20" s="1"/>
      <c r="J20" s="1"/>
      <c r="K20" s="1"/>
      <c r="L20" s="1"/>
      <c r="M20" s="17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249"/>
      <c r="AQ20" s="146"/>
      <c r="AR20" s="146"/>
      <c r="AS20" s="146"/>
      <c r="AT20" s="146"/>
      <c r="AU20" s="249"/>
      <c r="AV20" s="252"/>
      <c r="AW20" s="252"/>
      <c r="AX20" s="252"/>
      <c r="AY20" s="146"/>
      <c r="AZ20" s="148"/>
      <c r="BA20" s="148"/>
      <c r="BB20" s="148"/>
      <c r="BC20" s="148"/>
      <c r="BD20" s="148"/>
      <c r="BE20" s="148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3" customHeight="1">
      <c r="A21" s="100"/>
      <c r="B21" s="100"/>
      <c r="C21" s="100"/>
      <c r="D21" s="100"/>
      <c r="E21" s="100"/>
      <c r="F21" s="100"/>
      <c r="G21" s="1"/>
      <c r="H21" s="1"/>
      <c r="I21" s="1"/>
      <c r="J21" s="1"/>
      <c r="K21" s="1"/>
      <c r="L21" s="1"/>
      <c r="M21" s="17"/>
      <c r="N21" s="254"/>
      <c r="O21" s="254"/>
      <c r="P21" s="254"/>
      <c r="Q21" s="254"/>
      <c r="R21" s="254"/>
      <c r="S21" s="254"/>
      <c r="T21" s="146"/>
      <c r="U21" s="254"/>
      <c r="V21" s="254"/>
      <c r="W21" s="254"/>
      <c r="X21" s="254"/>
      <c r="Y21" s="254"/>
      <c r="Z21" s="254"/>
      <c r="AA21" s="146"/>
      <c r="AB21" s="146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146"/>
      <c r="AP21" s="249"/>
      <c r="AQ21" s="146"/>
      <c r="AR21" s="146"/>
      <c r="AS21" s="146"/>
      <c r="AT21" s="146"/>
      <c r="AU21" s="249"/>
      <c r="AV21" s="252"/>
      <c r="AW21" s="252"/>
      <c r="AX21" s="252"/>
      <c r="AY21" s="146"/>
      <c r="AZ21" s="148"/>
      <c r="BA21" s="148"/>
      <c r="BB21" s="148"/>
      <c r="BC21" s="148"/>
      <c r="BD21" s="148"/>
      <c r="BE21" s="148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3" customHeight="1">
      <c r="A22" s="100"/>
      <c r="B22" s="100"/>
      <c r="C22" s="457"/>
      <c r="D22" s="457"/>
      <c r="E22" s="457"/>
      <c r="F22" s="457"/>
      <c r="G22" s="1"/>
      <c r="H22" s="1"/>
      <c r="I22" s="142"/>
      <c r="J22" s="142"/>
      <c r="K22" s="142"/>
      <c r="L22" s="142"/>
      <c r="M22" s="17"/>
      <c r="N22" s="187"/>
      <c r="O22" s="187"/>
      <c r="P22" s="187"/>
      <c r="Q22" s="187"/>
      <c r="R22" s="146"/>
      <c r="S22" s="146"/>
      <c r="T22" s="146"/>
      <c r="U22" s="187"/>
      <c r="V22" s="187"/>
      <c r="W22" s="187"/>
      <c r="X22" s="187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249"/>
      <c r="AQ22" s="146"/>
      <c r="AR22" s="146"/>
      <c r="AS22" s="146"/>
      <c r="AT22" s="146"/>
      <c r="AU22" s="249"/>
      <c r="AV22" s="252"/>
      <c r="AW22" s="252"/>
      <c r="AX22" s="252"/>
      <c r="AY22" s="146"/>
      <c r="AZ22" s="148"/>
      <c r="BA22" s="148"/>
      <c r="BB22" s="148"/>
      <c r="BC22" s="148"/>
      <c r="BD22" s="148"/>
      <c r="BE22" s="14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26.25" customHeight="1">
      <c r="A23" s="454" t="s">
        <v>346</v>
      </c>
      <c r="B23" s="454"/>
      <c r="C23" s="455"/>
      <c r="D23" s="455"/>
      <c r="E23" s="455"/>
      <c r="F23" s="455"/>
      <c r="G23" s="1"/>
      <c r="H23" s="1"/>
      <c r="I23" s="142"/>
      <c r="J23" s="142"/>
      <c r="K23" s="142"/>
      <c r="L23" s="142"/>
      <c r="M23" s="17"/>
      <c r="N23" s="187"/>
      <c r="O23" s="187"/>
      <c r="P23" s="187"/>
      <c r="Q23" s="187"/>
      <c r="R23" s="255"/>
      <c r="S23" s="146"/>
      <c r="T23" s="146"/>
      <c r="U23" s="187"/>
      <c r="V23" s="187"/>
      <c r="W23" s="187"/>
      <c r="X23" s="187"/>
      <c r="Y23" s="255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249"/>
      <c r="AQ23" s="146"/>
      <c r="AR23" s="146"/>
      <c r="AS23" s="146"/>
      <c r="AT23" s="146"/>
      <c r="AU23" s="249"/>
      <c r="AV23" s="252"/>
      <c r="AW23" s="252"/>
      <c r="AX23" s="252"/>
      <c r="AY23" s="146"/>
      <c r="AZ23" s="148"/>
      <c r="BA23" s="148"/>
      <c r="BB23" s="148"/>
      <c r="BC23" s="148"/>
      <c r="BD23" s="148"/>
      <c r="BE23" s="148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 ht="16.5" customHeight="1">
      <c r="A24" s="454" t="s">
        <v>347</v>
      </c>
      <c r="B24" s="454"/>
      <c r="C24" s="455"/>
      <c r="D24" s="455"/>
      <c r="E24" s="455"/>
      <c r="F24" s="455"/>
      <c r="G24" s="1"/>
      <c r="H24" s="1"/>
      <c r="I24" s="142"/>
      <c r="J24" s="1"/>
      <c r="K24" s="1"/>
      <c r="L24" s="1"/>
      <c r="M24" s="17"/>
      <c r="N24" s="146"/>
      <c r="O24" s="146"/>
      <c r="P24" s="146"/>
      <c r="Q24" s="146"/>
      <c r="R24" s="150"/>
      <c r="S24" s="146"/>
      <c r="T24" s="146"/>
      <c r="U24" s="146"/>
      <c r="V24" s="146"/>
      <c r="W24" s="146"/>
      <c r="X24" s="146"/>
      <c r="Y24" s="150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249"/>
      <c r="AQ24" s="146"/>
      <c r="AR24" s="146"/>
      <c r="AS24" s="146"/>
      <c r="AT24" s="146"/>
      <c r="AU24" s="249"/>
      <c r="AV24" s="252"/>
      <c r="AW24" s="252"/>
      <c r="AX24" s="252"/>
      <c r="AY24" s="146"/>
      <c r="AZ24" s="148"/>
      <c r="BA24" s="148"/>
      <c r="BB24" s="148"/>
      <c r="BC24" s="148"/>
      <c r="BD24" s="148"/>
      <c r="BE24" s="148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15" customHeight="1">
      <c r="A25" s="454" t="s">
        <v>203</v>
      </c>
      <c r="B25" s="454"/>
      <c r="C25" s="455"/>
      <c r="D25" s="455"/>
      <c r="E25" s="455"/>
      <c r="F25" s="455"/>
      <c r="G25" s="1"/>
      <c r="H25" s="1"/>
      <c r="I25" s="1"/>
      <c r="J25" s="1"/>
      <c r="K25" s="1"/>
      <c r="L25" s="1"/>
      <c r="M25" s="17"/>
      <c r="N25" s="146"/>
      <c r="O25" s="146"/>
      <c r="P25" s="146"/>
      <c r="Q25" s="146"/>
      <c r="R25" s="150"/>
      <c r="S25" s="146"/>
      <c r="T25" s="146"/>
      <c r="U25" s="146"/>
      <c r="V25" s="146"/>
      <c r="W25" s="146"/>
      <c r="X25" s="146"/>
      <c r="Y25" s="150"/>
      <c r="Z25" s="146"/>
      <c r="AA25" s="146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146"/>
      <c r="AP25" s="249"/>
      <c r="AQ25" s="146"/>
      <c r="AR25" s="146"/>
      <c r="AS25" s="146"/>
      <c r="AT25" s="146"/>
      <c r="AU25" s="249"/>
      <c r="AV25" s="252"/>
      <c r="AW25" s="252"/>
      <c r="AX25" s="252"/>
      <c r="AY25" s="146"/>
      <c r="AZ25" s="148"/>
      <c r="BA25" s="148"/>
      <c r="BB25" s="148"/>
      <c r="BC25" s="148"/>
      <c r="BD25" s="148"/>
      <c r="BE25" s="148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3" customHeight="1">
      <c r="A26" s="100"/>
      <c r="B26" s="100"/>
      <c r="C26" s="100"/>
      <c r="D26" s="100"/>
      <c r="E26" s="100"/>
      <c r="F26" s="100"/>
      <c r="G26" s="1"/>
      <c r="H26" s="1"/>
      <c r="I26" s="1"/>
      <c r="J26" s="1"/>
      <c r="K26" s="1"/>
      <c r="L26" s="1"/>
      <c r="M26" s="17"/>
      <c r="N26" s="146"/>
      <c r="O26" s="146"/>
      <c r="P26" s="146"/>
      <c r="Q26" s="146"/>
      <c r="R26" s="146"/>
      <c r="S26" s="146"/>
      <c r="T26" s="146"/>
      <c r="U26" s="146"/>
      <c r="V26" s="146"/>
      <c r="W26" s="146"/>
      <c r="X26" s="146"/>
      <c r="Y26" s="146"/>
      <c r="Z26" s="146"/>
      <c r="AA26" s="146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146"/>
      <c r="AP26" s="249"/>
      <c r="AQ26" s="146"/>
      <c r="AR26" s="146"/>
      <c r="AS26" s="146"/>
      <c r="AT26" s="146"/>
      <c r="AU26" s="249"/>
      <c r="AV26" s="252"/>
      <c r="AW26" s="252"/>
      <c r="AX26" s="252"/>
      <c r="AY26" s="146"/>
      <c r="AZ26" s="148"/>
      <c r="BA26" s="148"/>
      <c r="BB26" s="148"/>
      <c r="BC26" s="148"/>
      <c r="BD26" s="148"/>
      <c r="BE26" s="148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15.75" customHeight="1">
      <c r="A27" s="118" t="s">
        <v>361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7"/>
      <c r="N27" s="146"/>
      <c r="O27" s="146"/>
      <c r="P27" s="146"/>
      <c r="Q27" s="146"/>
      <c r="R27" s="150"/>
      <c r="S27" s="146"/>
      <c r="T27" s="146"/>
      <c r="U27" s="146"/>
      <c r="V27" s="146"/>
      <c r="W27" s="146"/>
      <c r="X27" s="146"/>
      <c r="Y27" s="150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249"/>
      <c r="AQ27" s="146"/>
      <c r="AR27" s="146"/>
      <c r="AS27" s="146"/>
      <c r="AT27" s="146"/>
      <c r="AU27" s="249"/>
      <c r="AV27" s="252"/>
      <c r="AW27" s="252"/>
      <c r="AX27" s="252"/>
      <c r="AY27" s="146"/>
      <c r="AZ27" s="148"/>
      <c r="BA27" s="148"/>
      <c r="BB27" s="148"/>
      <c r="BC27" s="148"/>
      <c r="BD27" s="148"/>
      <c r="BE27" s="148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3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7"/>
      <c r="N28" s="146"/>
      <c r="O28" s="146"/>
      <c r="P28" s="146"/>
      <c r="Q28" s="146"/>
      <c r="R28" s="146"/>
      <c r="S28" s="146"/>
      <c r="T28" s="146"/>
      <c r="U28" s="146"/>
      <c r="V28" s="146"/>
      <c r="W28" s="146"/>
      <c r="X28" s="146"/>
      <c r="Y28" s="146"/>
      <c r="Z28" s="146"/>
      <c r="AA28" s="146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146"/>
      <c r="AP28" s="249"/>
      <c r="AQ28" s="146"/>
      <c r="AR28" s="146"/>
      <c r="AS28" s="146"/>
      <c r="AT28" s="146"/>
      <c r="AU28" s="249"/>
      <c r="AV28" s="252"/>
      <c r="AW28" s="252"/>
      <c r="AX28" s="252"/>
      <c r="AY28" s="146"/>
      <c r="AZ28" s="148"/>
      <c r="BA28" s="148"/>
      <c r="BB28" s="148"/>
      <c r="BC28" s="148"/>
      <c r="BD28" s="148"/>
      <c r="BE28" s="148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>
      <c r="A29" s="348" t="s">
        <v>123</v>
      </c>
      <c r="B29" s="348"/>
      <c r="C29" s="344" t="s">
        <v>124</v>
      </c>
      <c r="D29" s="344"/>
      <c r="E29" s="344" t="s">
        <v>125</v>
      </c>
      <c r="F29" s="344"/>
      <c r="G29" s="1"/>
      <c r="H29" s="1"/>
      <c r="I29" s="1"/>
      <c r="J29" s="1"/>
      <c r="K29" s="1"/>
      <c r="L29" s="1"/>
      <c r="M29" s="17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249"/>
      <c r="AQ29" s="146"/>
      <c r="AR29" s="146"/>
      <c r="AS29" s="146"/>
      <c r="AT29" s="146"/>
      <c r="AU29" s="249"/>
      <c r="AV29" s="252"/>
      <c r="AW29" s="252"/>
      <c r="AX29" s="252"/>
      <c r="AY29" s="146"/>
      <c r="AZ29" s="148"/>
      <c r="BA29" s="148"/>
      <c r="BB29" s="148"/>
      <c r="BC29" s="148"/>
      <c r="BD29" s="148"/>
      <c r="BE29" s="148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15">
      <c r="A30" s="348"/>
      <c r="B30" s="348"/>
      <c r="C30" s="232" t="s">
        <v>132</v>
      </c>
      <c r="D30" s="232" t="s">
        <v>126</v>
      </c>
      <c r="E30" s="232" t="s">
        <v>127</v>
      </c>
      <c r="F30" s="232" t="s">
        <v>128</v>
      </c>
      <c r="G30" s="1"/>
      <c r="H30" s="1"/>
      <c r="I30" s="1"/>
      <c r="J30" s="1"/>
      <c r="K30" s="1"/>
      <c r="L30" s="1"/>
      <c r="M30" s="17"/>
      <c r="N30" s="146"/>
      <c r="O30" s="146"/>
      <c r="P30" s="146"/>
      <c r="Q30" s="157"/>
      <c r="R30" s="157"/>
      <c r="S30" s="147"/>
      <c r="T30" s="146"/>
      <c r="U30" s="146"/>
      <c r="V30" s="146"/>
      <c r="W30" s="146"/>
      <c r="X30" s="157"/>
      <c r="Y30" s="256"/>
      <c r="Z30" s="147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249"/>
      <c r="AQ30" s="146"/>
      <c r="AR30" s="146"/>
      <c r="AS30" s="146"/>
      <c r="AT30" s="146"/>
      <c r="AU30" s="249"/>
      <c r="AV30" s="257"/>
      <c r="AW30" s="252"/>
      <c r="AX30" s="252"/>
      <c r="AY30" s="146"/>
      <c r="AZ30" s="148"/>
      <c r="BA30" s="148"/>
      <c r="BB30" s="148"/>
      <c r="BC30" s="148"/>
      <c r="BD30" s="148"/>
      <c r="BE30" s="14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15">
      <c r="A31" s="357">
        <v>1</v>
      </c>
      <c r="B31" s="357"/>
      <c r="C31" s="232">
        <v>2</v>
      </c>
      <c r="D31" s="232">
        <v>3</v>
      </c>
      <c r="E31" s="232">
        <v>4</v>
      </c>
      <c r="F31" s="232">
        <v>5</v>
      </c>
      <c r="G31" s="1"/>
      <c r="H31" s="1"/>
      <c r="I31" s="1"/>
      <c r="J31" s="1"/>
      <c r="K31" s="1"/>
      <c r="L31" s="1"/>
      <c r="M31" s="17"/>
      <c r="N31" s="146"/>
      <c r="O31" s="146"/>
      <c r="P31" s="146"/>
      <c r="Q31" s="146"/>
      <c r="R31" s="151"/>
      <c r="S31" s="147"/>
      <c r="T31" s="146"/>
      <c r="U31" s="146"/>
      <c r="V31" s="146"/>
      <c r="W31" s="146"/>
      <c r="X31" s="146"/>
      <c r="Y31" s="147"/>
      <c r="Z31" s="147"/>
      <c r="AA31" s="146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146"/>
      <c r="AP31" s="249"/>
      <c r="AQ31" s="146"/>
      <c r="AR31" s="146"/>
      <c r="AS31" s="146"/>
      <c r="AT31" s="146"/>
      <c r="AU31" s="249"/>
      <c r="AV31" s="252"/>
      <c r="AW31" s="252"/>
      <c r="AX31" s="252"/>
      <c r="AY31" s="146"/>
      <c r="AZ31" s="148"/>
      <c r="BA31" s="148"/>
      <c r="BB31" s="148"/>
      <c r="BC31" s="148"/>
      <c r="BD31" s="148"/>
      <c r="BE31" s="14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15" customHeight="1">
      <c r="A32" s="360" t="s">
        <v>206</v>
      </c>
      <c r="B32" s="360"/>
      <c r="C32" s="174">
        <f>IF($M$134&lt;301001,$C$20*$C$23*$M$153*(100-$D$147)/100,IF($M$134&lt;=301003,"Nie oblicza się",IF($M$134&lt;701001,$C$20*$C$23*$M$153*(100-$D$147)/100,$C$20*$M$153*(100-$D$147)/100)))</f>
        <v>0</v>
      </c>
      <c r="D32" s="174">
        <f>IF($O$134&lt;301001,$E$20*$E$23*$O$153*(100-$I$147)/100,IF($O$134&lt;=301003,"Nie oblicza się",IF($O$134&lt;701001,$E$20*$E$23*$O$153*(100-$I$147)/100,$E$20*$O$153*(100-$I$147)/100)))</f>
        <v>0</v>
      </c>
      <c r="E32" s="174">
        <f>IF(C32-D32&gt;0,C32-D32,0)</f>
        <v>0</v>
      </c>
      <c r="F32" s="185">
        <f>IF(C32=0,0,(E32/C32)*100)</f>
        <v>0</v>
      </c>
      <c r="G32" s="1"/>
      <c r="H32" s="1"/>
      <c r="I32" s="1"/>
      <c r="J32" s="1"/>
      <c r="K32" s="1"/>
      <c r="L32" s="1"/>
      <c r="M32" s="17"/>
      <c r="N32" s="152"/>
      <c r="O32" s="146"/>
      <c r="P32" s="146"/>
      <c r="Q32" s="146"/>
      <c r="R32" s="146"/>
      <c r="S32" s="146"/>
      <c r="T32" s="146"/>
      <c r="U32" s="152"/>
      <c r="V32" s="146"/>
      <c r="W32" s="146"/>
      <c r="X32" s="146"/>
      <c r="Y32" s="146"/>
      <c r="Z32" s="146"/>
      <c r="AA32" s="146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146"/>
      <c r="AP32" s="249"/>
      <c r="AQ32" s="146"/>
      <c r="AR32" s="146"/>
      <c r="AS32" s="146"/>
      <c r="AT32" s="146"/>
      <c r="AU32" s="249"/>
      <c r="AV32" s="252"/>
      <c r="AW32" s="252"/>
      <c r="AX32" s="252"/>
      <c r="AY32" s="146"/>
      <c r="AZ32" s="148"/>
      <c r="BA32" s="148"/>
      <c r="BB32" s="148"/>
      <c r="BC32" s="148"/>
      <c r="BD32" s="148"/>
      <c r="BE32" s="148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15">
      <c r="A33" s="360" t="s">
        <v>207</v>
      </c>
      <c r="B33" s="360"/>
      <c r="C33" s="174">
        <f>IF($M$134&lt;301001,$C$20*$M$154*(100-$D$148)/100,IF($M$134&lt;=301003,"Nie oblicza się",$C$20*$M$154*(100-$D$148)/100))</f>
        <v>0</v>
      </c>
      <c r="D33" s="174">
        <f>IF($O$134&lt;301001,$E$20*$O$154*(100-$I$148)/100,IF($O$134&lt;=301003,"Nie oblicza się",$E$20*$O$154*(100-$I$148)/100))</f>
        <v>0</v>
      </c>
      <c r="E33" s="174">
        <f t="shared" ref="E33:E35" si="0">IF(C33-D33&gt;0,C33-D33,0)</f>
        <v>0</v>
      </c>
      <c r="F33" s="185">
        <f t="shared" ref="F33:F35" si="1">IF(C33=0,0,(E33/C33)*100)</f>
        <v>0</v>
      </c>
      <c r="G33" s="1"/>
      <c r="H33" s="1"/>
      <c r="I33" s="1"/>
      <c r="J33" s="1"/>
      <c r="K33" s="1"/>
      <c r="L33" s="1"/>
      <c r="M33" s="17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249"/>
      <c r="AV33" s="252"/>
      <c r="AW33" s="252"/>
      <c r="AX33" s="252"/>
      <c r="AY33" s="146"/>
      <c r="AZ33" s="148"/>
      <c r="BA33" s="148"/>
      <c r="BB33" s="148"/>
      <c r="BC33" s="148"/>
      <c r="BD33" s="148"/>
      <c r="BE33" s="14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14.25" customHeight="1">
      <c r="A34" s="360" t="s">
        <v>43</v>
      </c>
      <c r="B34" s="360"/>
      <c r="C34" s="174">
        <f>IF($M$134&lt;301001,$C$20*$M$156*(100-$D$149)/100,IF($M$134&lt;=301003,"Nie oblicza się",$C$20*$M$156*(100-$D$149)/100))</f>
        <v>0</v>
      </c>
      <c r="D34" s="174">
        <f>IF($O$134&lt;301001,$E$20*$O$156*(100-$I$149)/100,IF($O$134&lt;=301003,"Nie oblicza się",$E$20*$O$156*(100-$I$149)/100))</f>
        <v>0</v>
      </c>
      <c r="E34" s="174">
        <f t="shared" si="0"/>
        <v>0</v>
      </c>
      <c r="F34" s="185">
        <f t="shared" si="1"/>
        <v>0</v>
      </c>
      <c r="G34" s="1"/>
      <c r="H34" s="1"/>
      <c r="I34" s="1"/>
      <c r="J34" s="143"/>
      <c r="K34" s="1"/>
      <c r="L34" s="1"/>
      <c r="M34" s="17"/>
      <c r="N34" s="146"/>
      <c r="O34" s="158"/>
      <c r="P34" s="258"/>
      <c r="Q34" s="258"/>
      <c r="R34" s="153"/>
      <c r="S34" s="146"/>
      <c r="T34" s="146"/>
      <c r="U34" s="146"/>
      <c r="V34" s="158"/>
      <c r="W34" s="258"/>
      <c r="X34" s="258"/>
      <c r="Y34" s="153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6"/>
      <c r="AP34" s="146"/>
      <c r="AQ34" s="146"/>
      <c r="AR34" s="146"/>
      <c r="AS34" s="146"/>
      <c r="AT34" s="146"/>
      <c r="AU34" s="249"/>
      <c r="AV34" s="252"/>
      <c r="AW34" s="252"/>
      <c r="AX34" s="252"/>
      <c r="AY34" s="146"/>
      <c r="AZ34" s="148"/>
      <c r="BA34" s="148"/>
      <c r="BB34" s="148"/>
      <c r="BC34" s="148"/>
      <c r="BD34" s="148"/>
      <c r="BE34" s="148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15">
      <c r="A35" s="360" t="s">
        <v>44</v>
      </c>
      <c r="B35" s="360"/>
      <c r="C35" s="174">
        <f>IF($M$134&lt;301001,$C$20*$M$157*$C$24*(100-$C$19)/(100-$C$25),IF($M$134&lt;=301003,"Nie oblicza się",IF($M$134&lt;=302221,$C$20*$M$157*$C$24*(100-$C$19)/(100-$C$25),IF($M$134&lt;=701001,$C$20*$M$157*(100-$C$19)/(100-$C$25),$C$20*$M$157*$C$24*(100-$C$19)/(100-$C$25)))))</f>
        <v>0</v>
      </c>
      <c r="D35" s="174">
        <f>IF($O$134&lt;301001,$E$20*$O$157*$E$24*(100-$E$19)/(100-$E$25),IF($O$134&lt;=301003,"Nie oblicza się",IF($O$134&lt;=302221,$E$20*$O$157*$E$24*(100-$E$19)/(100-$E$25),IF($O$134&lt;=701001,$E$20*$O$157*(100-$E$19)/(100-$E$25),$E$20*$O$157*$E$24*(100-$E$19)/(100-$E$25)))))</f>
        <v>0</v>
      </c>
      <c r="E35" s="174">
        <f t="shared" si="0"/>
        <v>0</v>
      </c>
      <c r="F35" s="185">
        <f t="shared" si="1"/>
        <v>0</v>
      </c>
      <c r="G35" s="1"/>
      <c r="H35" s="1"/>
      <c r="I35" s="1"/>
      <c r="J35" s="1"/>
      <c r="K35" s="1"/>
      <c r="L35" s="1"/>
      <c r="M35" s="17"/>
      <c r="N35" s="159"/>
      <c r="O35" s="259"/>
      <c r="P35" s="259"/>
      <c r="Q35" s="259"/>
      <c r="R35" s="259"/>
      <c r="S35" s="259"/>
      <c r="T35" s="146"/>
      <c r="U35" s="159"/>
      <c r="V35" s="259"/>
      <c r="W35" s="259"/>
      <c r="X35" s="259"/>
      <c r="Y35" s="259"/>
      <c r="Z35" s="259"/>
      <c r="AA35" s="146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146"/>
      <c r="AP35" s="146"/>
      <c r="AQ35" s="146"/>
      <c r="AR35" s="146"/>
      <c r="AS35" s="146"/>
      <c r="AT35" s="146"/>
      <c r="AU35" s="249"/>
      <c r="AV35" s="252"/>
      <c r="AW35" s="252"/>
      <c r="AX35" s="252"/>
      <c r="AY35" s="146"/>
      <c r="AZ35" s="148"/>
      <c r="BA35" s="148"/>
      <c r="BB35" s="148"/>
      <c r="BC35" s="148"/>
      <c r="BD35" s="148"/>
      <c r="BE35" s="148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3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7"/>
      <c r="N36" s="146"/>
      <c r="O36" s="160"/>
      <c r="P36" s="160"/>
      <c r="Q36" s="160"/>
      <c r="R36" s="160"/>
      <c r="S36" s="160"/>
      <c r="T36" s="161"/>
      <c r="U36" s="161"/>
      <c r="V36" s="158"/>
      <c r="W36" s="256"/>
      <c r="X36" s="256"/>
      <c r="Y36" s="153"/>
      <c r="Z36" s="146"/>
      <c r="AA36" s="146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146"/>
      <c r="AP36" s="146"/>
      <c r="AQ36" s="146"/>
      <c r="AR36" s="146"/>
      <c r="AS36" s="146"/>
      <c r="AT36" s="146"/>
      <c r="AU36" s="249"/>
      <c r="AV36" s="252"/>
      <c r="AW36" s="252"/>
      <c r="AX36" s="252"/>
      <c r="AY36" s="146"/>
      <c r="AZ36" s="148"/>
      <c r="BA36" s="148"/>
      <c r="BB36" s="148"/>
      <c r="BC36" s="148"/>
      <c r="BD36" s="148"/>
      <c r="BE36" s="148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16.5" customHeight="1">
      <c r="A37" s="118" t="s">
        <v>232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7"/>
      <c r="N37" s="146"/>
      <c r="O37" s="146"/>
      <c r="P37" s="153"/>
      <c r="Q37" s="153"/>
      <c r="R37" s="153"/>
      <c r="S37" s="153"/>
      <c r="T37" s="146"/>
      <c r="U37" s="146"/>
      <c r="V37" s="146"/>
      <c r="W37" s="158"/>
      <c r="X37" s="162"/>
      <c r="Y37" s="153"/>
      <c r="Z37" s="146"/>
      <c r="AA37" s="146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146"/>
      <c r="AP37" s="146"/>
      <c r="AQ37" s="146"/>
      <c r="AR37" s="146"/>
      <c r="AS37" s="146"/>
      <c r="AT37" s="146"/>
      <c r="AU37" s="249"/>
      <c r="AV37" s="252"/>
      <c r="AW37" s="252"/>
      <c r="AX37" s="252"/>
      <c r="AY37" s="146"/>
      <c r="AZ37" s="148"/>
      <c r="BA37" s="148"/>
      <c r="BB37" s="148"/>
      <c r="BC37" s="148"/>
      <c r="BD37" s="148"/>
      <c r="BE37" s="148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3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7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249"/>
      <c r="AV38" s="252"/>
      <c r="AW38" s="252"/>
      <c r="AX38" s="252"/>
      <c r="AY38" s="146"/>
      <c r="AZ38" s="148"/>
      <c r="BA38" s="148"/>
      <c r="BB38" s="148"/>
      <c r="BC38" s="148"/>
      <c r="BD38" s="148"/>
      <c r="BE38" s="148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>
      <c r="A39" s="344" t="s">
        <v>186</v>
      </c>
      <c r="B39" s="344"/>
      <c r="C39" s="344" t="s">
        <v>187</v>
      </c>
      <c r="D39" s="344"/>
      <c r="E39" s="344" t="s">
        <v>126</v>
      </c>
      <c r="F39" s="344"/>
      <c r="G39" s="1"/>
      <c r="H39" s="1"/>
      <c r="I39" s="1"/>
      <c r="J39" s="1"/>
      <c r="K39" s="1"/>
      <c r="L39" s="1"/>
      <c r="M39" s="17"/>
      <c r="N39" s="163"/>
      <c r="O39" s="260"/>
      <c r="P39" s="260"/>
      <c r="Q39" s="260"/>
      <c r="R39" s="260"/>
      <c r="S39" s="260"/>
      <c r="T39" s="256"/>
      <c r="U39" s="163"/>
      <c r="V39" s="260"/>
      <c r="W39" s="260"/>
      <c r="X39" s="260"/>
      <c r="Y39" s="260"/>
      <c r="Z39" s="260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146"/>
      <c r="AQ39" s="146"/>
      <c r="AR39" s="146"/>
      <c r="AS39" s="146"/>
      <c r="AT39" s="146"/>
      <c r="AU39" s="249"/>
      <c r="AV39" s="252"/>
      <c r="AW39" s="252"/>
      <c r="AX39" s="252"/>
      <c r="AY39" s="146"/>
      <c r="AZ39" s="148"/>
      <c r="BA39" s="148"/>
      <c r="BB39" s="148"/>
      <c r="BC39" s="148"/>
      <c r="BD39" s="148"/>
      <c r="BE39" s="148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 ht="56.25" customHeight="1">
      <c r="A40" s="363" t="s">
        <v>200</v>
      </c>
      <c r="B40" s="364"/>
      <c r="C40" s="462"/>
      <c r="D40" s="463"/>
      <c r="E40" s="462"/>
      <c r="F40" s="462"/>
      <c r="G40" s="1"/>
      <c r="H40" s="1"/>
      <c r="I40" s="1"/>
      <c r="J40" s="1"/>
      <c r="K40" s="1"/>
      <c r="L40" s="1"/>
      <c r="M40" s="17"/>
      <c r="N40" s="260"/>
      <c r="O40" s="260"/>
      <c r="P40" s="260"/>
      <c r="Q40" s="260"/>
      <c r="R40" s="260"/>
      <c r="S40" s="260"/>
      <c r="T40" s="256"/>
      <c r="U40" s="260"/>
      <c r="V40" s="260"/>
      <c r="W40" s="260"/>
      <c r="X40" s="260"/>
      <c r="Y40" s="260"/>
      <c r="Z40" s="260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6"/>
      <c r="AS40" s="146"/>
      <c r="AT40" s="146"/>
      <c r="AU40" s="249"/>
      <c r="AV40" s="252"/>
      <c r="AW40" s="252"/>
      <c r="AX40" s="252"/>
      <c r="AY40" s="146"/>
      <c r="AZ40" s="148"/>
      <c r="BA40" s="148"/>
      <c r="BB40" s="148"/>
      <c r="BC40" s="148"/>
      <c r="BD40" s="148"/>
      <c r="BE40" s="148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23.25" customHeight="1">
      <c r="A41" s="363" t="s">
        <v>241</v>
      </c>
      <c r="B41" s="364"/>
      <c r="C41" s="458"/>
      <c r="D41" s="459"/>
      <c r="E41" s="460"/>
      <c r="F41" s="461"/>
      <c r="G41" s="1"/>
      <c r="H41" s="1"/>
      <c r="I41" s="1"/>
      <c r="J41" s="1"/>
      <c r="K41" s="1"/>
      <c r="L41" s="1"/>
      <c r="M41" s="17"/>
      <c r="N41" s="260"/>
      <c r="O41" s="260"/>
      <c r="P41" s="260"/>
      <c r="Q41" s="260"/>
      <c r="R41" s="260"/>
      <c r="S41" s="260"/>
      <c r="T41" s="256"/>
      <c r="U41" s="260"/>
      <c r="V41" s="260"/>
      <c r="W41" s="260"/>
      <c r="X41" s="260"/>
      <c r="Y41" s="260"/>
      <c r="Z41" s="260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249"/>
      <c r="AV41" s="252"/>
      <c r="AW41" s="252"/>
      <c r="AX41" s="252"/>
      <c r="AY41" s="146"/>
      <c r="AZ41" s="148"/>
      <c r="BA41" s="148"/>
      <c r="BB41" s="148"/>
      <c r="BC41" s="148"/>
      <c r="BD41" s="148"/>
      <c r="BE41" s="148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>
      <c r="A42" s="165" t="s">
        <v>363</v>
      </c>
      <c r="B42" s="165"/>
      <c r="C42" s="181" t="e">
        <f>IF(D42=U203,VLOOKUP(H225,KOBIZE!T7:X56,3),IF(D42=V203,VLOOKUP(H225,KOBIZE!T7:X56,4),"N/d"))</f>
        <v>#N/A</v>
      </c>
      <c r="D42" s="245" t="str">
        <f>IF(C41=O211,V203,IF(C41=O212,V203,IF(C41=O213,V203,IF(C41=O233,V203,IF(C41=O234,V203,IF(C41=H204,"N/d",U203))))))</f>
        <v>MJ/kg</v>
      </c>
      <c r="E42" s="244" t="e">
        <f>IF(F42=U203,VLOOKUP(J225,KOBIZE!T7:X56,3),IF(F42=V203,VLOOKUP(J225,KOBIZE!T7:X56,4),"N/d"))</f>
        <v>#N/A</v>
      </c>
      <c r="F42" s="183" t="str">
        <f>IF(E41=O211,V203,IF(E41=O212,V203,IF(E41=O213,V203,IF(E41=O233,V203,IF(E41=O234,V203,IF(E41=H204,"N/d",U203))))))</f>
        <v>MJ/kg</v>
      </c>
      <c r="G42" s="1"/>
      <c r="H42" s="1"/>
      <c r="I42" s="1"/>
      <c r="J42" s="1"/>
      <c r="K42" s="1"/>
      <c r="L42" s="1"/>
      <c r="M42" s="17"/>
      <c r="N42" s="260"/>
      <c r="O42" s="260"/>
      <c r="P42" s="260"/>
      <c r="Q42" s="260"/>
      <c r="R42" s="260"/>
      <c r="S42" s="260"/>
      <c r="T42" s="256"/>
      <c r="U42" s="260"/>
      <c r="V42" s="260"/>
      <c r="W42" s="260"/>
      <c r="X42" s="260"/>
      <c r="Y42" s="260"/>
      <c r="Z42" s="260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146"/>
      <c r="AQ42" s="146"/>
      <c r="AR42" s="146"/>
      <c r="AS42" s="146"/>
      <c r="AT42" s="146"/>
      <c r="AU42" s="249"/>
      <c r="AV42" s="252"/>
      <c r="AW42" s="252"/>
      <c r="AX42" s="252"/>
      <c r="AY42" s="146"/>
      <c r="AZ42" s="148"/>
      <c r="BA42" s="148"/>
      <c r="BB42" s="148"/>
      <c r="BC42" s="148"/>
      <c r="BD42" s="148"/>
      <c r="BE42" s="148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>
      <c r="A43" s="165" t="s">
        <v>195</v>
      </c>
      <c r="B43" s="165"/>
      <c r="C43" s="241">
        <f>IF(C41=H204,"N/d",IF(D20="mln m3",C20*10^6,IF(D20="m3",C20*E205,IF(D20="ton (Mg)",C20*1000))))</f>
        <v>0</v>
      </c>
      <c r="D43" s="182" t="str">
        <f>IF(D42=U203,"kg/rok",IF(D42=V203,"m3/rok","N/d"))</f>
        <v>kg/rok</v>
      </c>
      <c r="E43" s="241">
        <f>IF(E41=I204,"N/d",IF(F20="mln m3",E20*10^6,IF(F20="m3",E20*E205,IF(F20="ton (Mg)",E20*1000))))</f>
        <v>0</v>
      </c>
      <c r="F43" s="183" t="str">
        <f>IF(F42=U203,"kg/rok",IF(F42=V203,"m3/rok","N/d"))</f>
        <v>kg/rok</v>
      </c>
      <c r="G43" s="1"/>
      <c r="H43" s="1"/>
      <c r="I43" s="142"/>
      <c r="J43" s="1"/>
      <c r="K43" s="1"/>
      <c r="L43" s="1"/>
      <c r="M43" s="17"/>
      <c r="N43" s="260"/>
      <c r="O43" s="260"/>
      <c r="P43" s="260"/>
      <c r="Q43" s="260"/>
      <c r="R43" s="260"/>
      <c r="S43" s="260"/>
      <c r="T43" s="146"/>
      <c r="U43" s="260"/>
      <c r="V43" s="260"/>
      <c r="W43" s="260"/>
      <c r="X43" s="260"/>
      <c r="Y43" s="260"/>
      <c r="Z43" s="260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249"/>
      <c r="AV43" s="252"/>
      <c r="AW43" s="252"/>
      <c r="AX43" s="252"/>
      <c r="AY43" s="146"/>
      <c r="AZ43" s="148"/>
      <c r="BA43" s="148"/>
      <c r="BB43" s="148"/>
      <c r="BC43" s="148"/>
      <c r="BD43" s="148"/>
      <c r="BE43" s="148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 ht="16.5" customHeight="1">
      <c r="A44" s="464" t="s">
        <v>246</v>
      </c>
      <c r="B44" s="465"/>
      <c r="C44" s="466" t="e">
        <f>IF(C42&lt;&gt;"N/d",((C42*C43)/1000),"N/d")</f>
        <v>#N/A</v>
      </c>
      <c r="D44" s="467"/>
      <c r="E44" s="468" t="e">
        <f>IF(E42&lt;&gt;"N/d",((E42*E43)/1000),"N/d")</f>
        <v>#N/A</v>
      </c>
      <c r="F44" s="469"/>
      <c r="G44" s="1"/>
      <c r="H44" s="1"/>
      <c r="I44" s="1"/>
      <c r="J44" s="1"/>
      <c r="K44" s="1"/>
      <c r="L44" s="1"/>
      <c r="M44" s="17"/>
      <c r="N44" s="146"/>
      <c r="O44" s="146"/>
      <c r="P44" s="146"/>
      <c r="Q44" s="146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146"/>
      <c r="AQ44" s="146"/>
      <c r="AR44" s="146"/>
      <c r="AS44" s="146"/>
      <c r="AT44" s="146"/>
      <c r="AU44" s="249"/>
      <c r="AV44" s="252"/>
      <c r="AW44" s="252"/>
      <c r="AX44" s="252"/>
      <c r="AY44" s="146"/>
      <c r="AZ44" s="148"/>
      <c r="BA44" s="148"/>
      <c r="BB44" s="148"/>
      <c r="BC44" s="148"/>
      <c r="BD44" s="148"/>
      <c r="BE44" s="148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7.25" customHeight="1">
      <c r="A45" s="470" t="s">
        <v>247</v>
      </c>
      <c r="B45" s="471"/>
      <c r="C45" s="472" t="e">
        <f>IF(C42&lt;&gt;"N/d",VLOOKUP(H225,KOBIZE!T7:X56,5),"N/d")</f>
        <v>#N/A</v>
      </c>
      <c r="D45" s="473"/>
      <c r="E45" s="472" t="e">
        <f>IF(E42&lt;&gt;"N/d",VLOOKUP(J225,KOBIZE!T7:X56,5),"N/d")</f>
        <v>#N/A</v>
      </c>
      <c r="F45" s="473"/>
      <c r="G45" s="1"/>
      <c r="H45" s="1"/>
      <c r="I45" s="1"/>
      <c r="J45" s="1"/>
      <c r="K45" s="1"/>
      <c r="L45" s="1"/>
      <c r="M45" s="17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146"/>
      <c r="AQ45" s="146"/>
      <c r="AR45" s="146"/>
      <c r="AS45" s="146"/>
      <c r="AT45" s="146"/>
      <c r="AU45" s="249"/>
      <c r="AV45" s="252"/>
      <c r="AW45" s="252"/>
      <c r="AX45" s="252"/>
      <c r="AY45" s="146"/>
      <c r="AZ45" s="148"/>
      <c r="BA45" s="148"/>
      <c r="BB45" s="148"/>
      <c r="BC45" s="148"/>
      <c r="BD45" s="148"/>
      <c r="BE45" s="148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 ht="3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7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146"/>
      <c r="AQ46" s="146"/>
      <c r="AR46" s="146"/>
      <c r="AS46" s="146"/>
      <c r="AT46" s="146"/>
      <c r="AU46" s="249"/>
      <c r="AV46" s="252"/>
      <c r="AW46" s="252"/>
      <c r="AX46" s="252"/>
      <c r="AY46" s="146"/>
      <c r="AZ46" s="148"/>
      <c r="BA46" s="148"/>
      <c r="BB46" s="148"/>
      <c r="BC46" s="148"/>
      <c r="BD46" s="148"/>
      <c r="BE46" s="14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>
      <c r="A47" s="348" t="s">
        <v>123</v>
      </c>
      <c r="B47" s="348"/>
      <c r="C47" s="473" t="s">
        <v>124</v>
      </c>
      <c r="D47" s="473"/>
      <c r="E47" s="473" t="s">
        <v>125</v>
      </c>
      <c r="F47" s="473"/>
      <c r="G47" s="1"/>
      <c r="H47" s="1"/>
      <c r="I47" s="1"/>
      <c r="J47" s="1"/>
      <c r="K47" s="2"/>
      <c r="L47" s="2"/>
      <c r="M47" s="145"/>
      <c r="N47" s="146"/>
      <c r="O47" s="146"/>
      <c r="P47" s="146"/>
      <c r="Q47" s="146"/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261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146"/>
      <c r="AQ47" s="146"/>
      <c r="AR47" s="146"/>
      <c r="AS47" s="146"/>
      <c r="AT47" s="146"/>
      <c r="AU47" s="249"/>
      <c r="AV47" s="252"/>
      <c r="AW47" s="252"/>
      <c r="AX47" s="252"/>
      <c r="AY47" s="146"/>
      <c r="AZ47" s="148"/>
      <c r="BA47" s="148"/>
      <c r="BB47" s="148"/>
      <c r="BC47" s="148"/>
      <c r="BD47" s="148"/>
      <c r="BE47" s="148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>
      <c r="A48" s="348"/>
      <c r="B48" s="348"/>
      <c r="C48" s="243" t="s">
        <v>132</v>
      </c>
      <c r="D48" s="243" t="s">
        <v>126</v>
      </c>
      <c r="E48" s="243" t="s">
        <v>127</v>
      </c>
      <c r="F48" s="243" t="s">
        <v>128</v>
      </c>
      <c r="G48" s="1"/>
      <c r="H48" s="1"/>
      <c r="I48" s="1"/>
      <c r="J48" s="1"/>
      <c r="K48" s="231"/>
      <c r="L48" s="262"/>
      <c r="M48" s="263"/>
      <c r="N48" s="264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261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249"/>
      <c r="AV48" s="252"/>
      <c r="AW48" s="252"/>
      <c r="AX48" s="252"/>
      <c r="AY48" s="146"/>
      <c r="AZ48" s="148"/>
      <c r="BA48" s="148"/>
      <c r="BB48" s="148"/>
      <c r="BC48" s="148"/>
      <c r="BD48" s="148"/>
      <c r="BE48" s="148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>
      <c r="A49" s="475">
        <v>1</v>
      </c>
      <c r="B49" s="476"/>
      <c r="C49" s="243">
        <v>2</v>
      </c>
      <c r="D49" s="243">
        <v>3</v>
      </c>
      <c r="E49" s="243">
        <v>4</v>
      </c>
      <c r="F49" s="243">
        <v>5</v>
      </c>
      <c r="G49" s="1"/>
      <c r="H49" s="1"/>
      <c r="I49" s="1"/>
      <c r="J49" s="1"/>
      <c r="K49" s="2"/>
      <c r="L49" s="2"/>
      <c r="M49" s="145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146"/>
      <c r="AQ49" s="146"/>
      <c r="AR49" s="146"/>
      <c r="AS49" s="146"/>
      <c r="AT49" s="146"/>
      <c r="AU49" s="249"/>
      <c r="AV49" s="252"/>
      <c r="AW49" s="252"/>
      <c r="AX49" s="252"/>
      <c r="AY49" s="146"/>
      <c r="AZ49" s="148"/>
      <c r="BA49" s="148"/>
      <c r="BB49" s="148"/>
      <c r="BC49" s="148"/>
      <c r="BD49" s="148"/>
      <c r="BE49" s="148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 ht="14.25" customHeight="1">
      <c r="A50" s="363" t="s">
        <v>317</v>
      </c>
      <c r="B50" s="364"/>
      <c r="C50" s="246" t="e">
        <f>IF(C44&lt;&gt;"N/d",C44*C45,"N/d")</f>
        <v>#N/A</v>
      </c>
      <c r="D50" s="246" t="e">
        <f>IF(E44&lt;&gt;"N/d",E44*E45,"0")</f>
        <v>#N/A</v>
      </c>
      <c r="E50" s="247" t="e">
        <f>IF(C50&lt;&gt;"N/d",C50-D50,"N/d")</f>
        <v>#N/A</v>
      </c>
      <c r="F50" s="242" t="e">
        <f>IF(C50&lt;&gt;"N/d",(E50/C50)*100,"N/d")</f>
        <v>#N/A</v>
      </c>
      <c r="G50" s="1"/>
      <c r="H50" s="1"/>
      <c r="I50" s="1"/>
      <c r="J50" s="1"/>
      <c r="K50" s="1"/>
      <c r="L50" s="1"/>
      <c r="M50" s="17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146"/>
      <c r="AQ50" s="146"/>
      <c r="AR50" s="146"/>
      <c r="AS50" s="146"/>
      <c r="AT50" s="146"/>
      <c r="AU50" s="146"/>
      <c r="AV50" s="146"/>
      <c r="AW50" s="146"/>
      <c r="AX50" s="146"/>
      <c r="AY50" s="146"/>
      <c r="AZ50" s="148"/>
      <c r="BA50" s="148"/>
      <c r="BB50" s="148"/>
      <c r="BC50" s="148"/>
      <c r="BD50" s="148"/>
      <c r="BE50" s="148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7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8"/>
      <c r="BA51" s="148"/>
      <c r="BB51" s="148"/>
      <c r="BC51" s="148"/>
      <c r="BD51" s="148"/>
      <c r="BE51" s="148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7"/>
      <c r="N52" s="146"/>
      <c r="O52" s="146"/>
      <c r="P52" s="146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146"/>
      <c r="AQ52" s="146"/>
      <c r="AR52" s="146"/>
      <c r="AS52" s="146"/>
      <c r="AT52" s="146"/>
      <c r="AU52" s="146"/>
      <c r="AV52" s="146"/>
      <c r="AW52" s="146"/>
      <c r="AX52" s="146"/>
      <c r="AY52" s="146"/>
      <c r="AZ52" s="148"/>
      <c r="BA52" s="148"/>
      <c r="BB52" s="148"/>
      <c r="BC52" s="148"/>
      <c r="BD52" s="148"/>
      <c r="BE52" s="148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7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8"/>
      <c r="BA53" s="148"/>
      <c r="BB53" s="148"/>
      <c r="BC53" s="148"/>
      <c r="BD53" s="148"/>
      <c r="BE53" s="14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8.25" customHeight="1">
      <c r="A54" s="1"/>
      <c r="B54" s="1"/>
      <c r="C54" s="1"/>
      <c r="D54" s="1"/>
      <c r="E54" s="1"/>
      <c r="F54" s="1"/>
      <c r="G54" s="1"/>
      <c r="H54" s="1"/>
      <c r="I54" s="2"/>
      <c r="J54" s="2"/>
      <c r="K54" s="2"/>
      <c r="L54" s="2"/>
      <c r="M54" s="17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46"/>
      <c r="AZ54" s="148"/>
      <c r="BA54" s="148"/>
      <c r="BB54" s="148"/>
      <c r="BC54" s="148"/>
      <c r="BD54" s="148"/>
      <c r="BE54" s="14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3.5" customHeight="1">
      <c r="A55" s="1"/>
      <c r="B55" s="1"/>
      <c r="C55" s="1"/>
      <c r="D55" s="168"/>
      <c r="E55" s="168"/>
      <c r="F55" s="1"/>
      <c r="G55" s="1"/>
      <c r="H55" s="1"/>
      <c r="I55" s="2"/>
      <c r="J55" s="2"/>
      <c r="K55" s="2"/>
      <c r="L55" s="2"/>
      <c r="M55" s="17"/>
      <c r="N55" s="146"/>
      <c r="O55" s="146"/>
      <c r="P55" s="146"/>
      <c r="Q55" s="146"/>
      <c r="R55" s="146"/>
      <c r="S55" s="146"/>
      <c r="T55" s="146"/>
      <c r="U55" s="146"/>
      <c r="V55" s="146"/>
      <c r="W55" s="146"/>
      <c r="X55" s="146"/>
      <c r="Y55" s="146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146"/>
      <c r="AQ55" s="146"/>
      <c r="AR55" s="146"/>
      <c r="AS55" s="146"/>
      <c r="AT55" s="146"/>
      <c r="AU55" s="146"/>
      <c r="AV55" s="146"/>
      <c r="AW55" s="146"/>
      <c r="AX55" s="146"/>
      <c r="AY55" s="146"/>
      <c r="AZ55" s="148"/>
      <c r="BA55" s="148"/>
      <c r="BB55" s="148"/>
      <c r="BC55" s="148"/>
      <c r="BD55" s="148"/>
      <c r="BE55" s="14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15">
      <c r="A56" s="95"/>
      <c r="B56" s="273">
        <f ca="1">TODAY()</f>
        <v>43837</v>
      </c>
      <c r="C56" s="95"/>
      <c r="D56" s="171" t="s">
        <v>209</v>
      </c>
      <c r="E56" s="93"/>
      <c r="F56" s="93"/>
      <c r="G56" s="1"/>
      <c r="H56" s="1"/>
      <c r="I56" s="2"/>
      <c r="J56" s="2"/>
      <c r="K56" s="2"/>
      <c r="L56" s="2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5">
      <c r="A57" s="1"/>
      <c r="B57" s="238" t="s">
        <v>223</v>
      </c>
      <c r="C57" s="1"/>
      <c r="D57" s="172" t="s">
        <v>210</v>
      </c>
      <c r="E57" s="93"/>
      <c r="F57" s="93"/>
      <c r="G57" s="1"/>
      <c r="H57" s="1"/>
      <c r="I57" s="143"/>
      <c r="J57" s="2"/>
      <c r="K57" s="2"/>
      <c r="L57" s="2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5">
      <c r="A58" s="175" t="s">
        <v>248</v>
      </c>
      <c r="B58" s="176"/>
      <c r="C58" s="176"/>
      <c r="D58" s="176"/>
      <c r="E58" s="176"/>
      <c r="F58" s="176"/>
      <c r="G58" s="1"/>
      <c r="H58" s="1"/>
      <c r="I58" s="2"/>
      <c r="J58" s="2"/>
      <c r="K58" s="2"/>
      <c r="L58" s="2"/>
      <c r="M58" s="144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 ht="27" customHeight="1">
      <c r="A59" s="474" t="s">
        <v>387</v>
      </c>
      <c r="B59" s="474"/>
      <c r="C59" s="474"/>
      <c r="D59" s="474"/>
      <c r="E59" s="474"/>
      <c r="F59" s="474"/>
      <c r="G59" s="1"/>
      <c r="H59" s="1"/>
      <c r="I59" s="2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27.75" customHeight="1">
      <c r="A60" s="474" t="s">
        <v>362</v>
      </c>
      <c r="B60" s="474"/>
      <c r="C60" s="474"/>
      <c r="D60" s="474"/>
      <c r="E60" s="474"/>
      <c r="F60" s="474"/>
      <c r="G60" s="1"/>
      <c r="H60" s="1"/>
      <c r="I60" s="2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>
      <c r="A61" s="1"/>
      <c r="B61" s="1"/>
      <c r="C61" s="1"/>
      <c r="D61" s="1"/>
      <c r="E61" s="1"/>
      <c r="F61" s="1"/>
      <c r="G61" s="1"/>
      <c r="H61" s="1"/>
      <c r="I61" s="2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>
      <c r="A62" s="1"/>
      <c r="B62" s="1"/>
      <c r="C62" s="1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>
      <c r="A63" s="1"/>
      <c r="B63" s="1"/>
      <c r="C63" s="1"/>
      <c r="D63" s="1"/>
      <c r="E63" s="1"/>
      <c r="F63" s="1"/>
      <c r="G63" s="1"/>
      <c r="H63" s="1"/>
      <c r="I63" s="2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5">
      <c r="A64" s="1"/>
      <c r="B64" s="1"/>
      <c r="C64" s="1"/>
      <c r="D64" s="1"/>
      <c r="E64" s="1"/>
      <c r="F64" s="1"/>
      <c r="G64" s="1"/>
      <c r="H64" s="1"/>
      <c r="I64" s="143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>
      <c r="A65" s="1"/>
      <c r="B65" s="1"/>
      <c r="C65" s="1"/>
      <c r="D65" s="1"/>
      <c r="E65" s="1"/>
      <c r="F65" s="1"/>
      <c r="G65" s="1"/>
      <c r="H65" s="1"/>
      <c r="I65" s="2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5">
      <c r="A67" s="93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15">
      <c r="A68" s="93"/>
      <c r="B68" s="95"/>
      <c r="C68" s="95"/>
      <c r="D68" s="95"/>
      <c r="E68" s="95"/>
      <c r="F68" s="95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 ht="15">
      <c r="A69" s="93"/>
      <c r="B69" s="95"/>
      <c r="D69" s="95"/>
      <c r="E69" s="95"/>
      <c r="F69" s="95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15">
      <c r="A70" s="93"/>
      <c r="B70" s="95"/>
      <c r="C70" s="95"/>
      <c r="D70" s="95"/>
      <c r="E70" s="95"/>
      <c r="F70" s="95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15">
      <c r="A71" s="93"/>
      <c r="B71" s="95"/>
      <c r="C71" s="95"/>
      <c r="D71" s="95"/>
      <c r="E71" s="95"/>
      <c r="F71" s="95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 ht="15">
      <c r="A72" s="93"/>
      <c r="B72" s="1"/>
      <c r="C72" s="1"/>
      <c r="D72" s="1"/>
      <c r="E72" s="1"/>
      <c r="F72" s="95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 ht="15">
      <c r="A73" s="93"/>
      <c r="B73" s="95"/>
      <c r="C73" s="95"/>
      <c r="D73" s="95"/>
      <c r="E73" s="95"/>
      <c r="F73" s="95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5">
      <c r="A74" s="93"/>
      <c r="B74" s="95"/>
      <c r="C74" s="95"/>
      <c r="D74" s="95"/>
      <c r="E74" s="95"/>
      <c r="F74" s="95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5">
      <c r="A75" s="93"/>
      <c r="B75" s="95"/>
      <c r="C75" s="95"/>
      <c r="D75" s="95"/>
      <c r="E75" s="95"/>
      <c r="F75" s="95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15">
      <c r="A76" s="93"/>
      <c r="B76" s="95"/>
      <c r="C76" s="95"/>
      <c r="D76" s="95"/>
      <c r="E76" s="95"/>
      <c r="F76" s="95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 ht="15">
      <c r="A77" s="93"/>
      <c r="B77" s="95"/>
      <c r="C77" s="95"/>
      <c r="D77" s="95"/>
      <c r="E77" s="95"/>
      <c r="F77" s="95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 ht="15">
      <c r="A78" s="93"/>
      <c r="B78" s="95"/>
      <c r="C78" s="95"/>
      <c r="D78" s="95"/>
      <c r="E78" s="95"/>
      <c r="F78" s="95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 ht="15">
      <c r="A79" s="93"/>
      <c r="B79" s="95"/>
      <c r="C79" s="95"/>
      <c r="D79" s="95"/>
      <c r="E79" s="95"/>
      <c r="F79" s="95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5">
      <c r="A80" s="93"/>
      <c r="B80" s="95"/>
      <c r="C80" s="95"/>
      <c r="D80" s="95"/>
      <c r="E80" s="95"/>
      <c r="F80" s="95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 ht="15">
      <c r="A81" s="93"/>
      <c r="B81" s="95"/>
      <c r="C81" s="95"/>
      <c r="D81" s="95"/>
      <c r="E81" s="95"/>
      <c r="F81" s="95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>
      <c r="A82" s="95"/>
      <c r="B82" s="95"/>
      <c r="C82" s="95"/>
      <c r="D82" s="95"/>
      <c r="E82" s="95"/>
      <c r="F82" s="95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5">
      <c r="D86" s="93"/>
      <c r="E86" s="93"/>
      <c r="F86" s="93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5">
      <c r="A87" s="346"/>
      <c r="B87" s="346"/>
      <c r="C87" s="123"/>
      <c r="D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5">
      <c r="A88" s="347"/>
      <c r="B88" s="347"/>
      <c r="C88" s="122"/>
      <c r="D88" s="1"/>
      <c r="E88" s="93"/>
      <c r="F88" s="93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15">
      <c r="A89" s="95"/>
      <c r="B89" s="93"/>
      <c r="C89" s="93"/>
      <c r="D89" s="93"/>
      <c r="E89" s="93"/>
      <c r="F89" s="93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42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>
      <c r="G94" s="1"/>
      <c r="H94" s="1"/>
      <c r="I94" s="1"/>
      <c r="J94" s="1"/>
      <c r="K94" s="1"/>
      <c r="L94" s="1"/>
      <c r="M94" s="1"/>
      <c r="N94" s="1"/>
      <c r="O94" s="1"/>
      <c r="P94" s="1"/>
      <c r="Q94" s="142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42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42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42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42"/>
      <c r="P98" s="1"/>
      <c r="Q98" s="142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42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42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idden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42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idden="1">
      <c r="A102" s="1"/>
      <c r="B102" s="449" t="s">
        <v>54</v>
      </c>
      <c r="C102" s="449"/>
      <c r="D102" s="449"/>
      <c r="E102" s="449"/>
      <c r="F102" s="449"/>
      <c r="G102" s="449"/>
      <c r="H102" s="449"/>
      <c r="I102" s="449"/>
      <c r="J102" s="449"/>
      <c r="K102" s="1"/>
      <c r="L102" s="1"/>
      <c r="M102" s="1"/>
      <c r="N102" s="1"/>
      <c r="O102" s="1"/>
      <c r="P102" s="1"/>
      <c r="Q102" s="142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idden="1">
      <c r="A103" s="1"/>
      <c r="B103" s="449"/>
      <c r="C103" s="449"/>
      <c r="D103" s="449"/>
      <c r="E103" s="449"/>
      <c r="F103" s="449"/>
      <c r="G103" s="449"/>
      <c r="H103" s="449"/>
      <c r="I103" s="449"/>
      <c r="J103" s="449"/>
      <c r="K103" s="1"/>
      <c r="L103" s="1"/>
      <c r="M103" s="1"/>
      <c r="N103" s="1"/>
      <c r="O103" s="1"/>
      <c r="P103" s="1"/>
      <c r="Q103" s="142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8" hidden="1">
      <c r="A104" s="1"/>
      <c r="B104" s="449" t="s">
        <v>218</v>
      </c>
      <c r="C104" s="449"/>
      <c r="D104" s="449"/>
      <c r="E104" s="240"/>
      <c r="F104" s="240"/>
      <c r="G104" s="240"/>
      <c r="H104" s="240"/>
      <c r="I104" s="240"/>
      <c r="J104" s="24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 hidden="1">
      <c r="A105" s="1"/>
      <c r="B105" s="442"/>
      <c r="C105" s="442"/>
      <c r="D105" s="442"/>
      <c r="E105" s="442"/>
      <c r="F105" s="442"/>
      <c r="G105" s="442"/>
      <c r="H105" s="442"/>
      <c r="I105" s="442"/>
      <c r="J105" s="442"/>
      <c r="K105" s="1"/>
      <c r="L105" s="1"/>
      <c r="M105" s="1"/>
      <c r="N105" s="1"/>
      <c r="O105" s="1"/>
      <c r="P105" s="1"/>
      <c r="Q105" s="1"/>
      <c r="R105" s="1"/>
      <c r="S105" s="1"/>
      <c r="T105" s="73" t="s">
        <v>32</v>
      </c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8" hidden="1">
      <c r="A106" s="1"/>
      <c r="B106" s="240"/>
      <c r="C106" s="240"/>
      <c r="D106" s="240"/>
      <c r="E106" s="240"/>
      <c r="F106" s="240"/>
      <c r="G106" s="240"/>
      <c r="H106" s="240"/>
      <c r="I106" s="240"/>
      <c r="J106" s="240"/>
      <c r="K106" s="1"/>
      <c r="L106" s="1"/>
      <c r="M106" s="1"/>
      <c r="N106" s="1"/>
      <c r="O106" s="1"/>
      <c r="P106" s="1"/>
      <c r="Q106" s="1"/>
      <c r="R106" s="1" t="s">
        <v>233</v>
      </c>
      <c r="S106" s="1"/>
      <c r="T106" s="1" t="str">
        <f>IF(C11=$R$106,$R$116,IF(C11=$R$107,$R$117,IF(C11=$R$108,$R$119,IF(C11=$R$109,$R$118,IF(C11=$R$110,$R$121,IF(C11=$R$111,$R$115,""))))))</f>
        <v/>
      </c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20.25" hidden="1">
      <c r="A107" s="1"/>
      <c r="B107" s="447" t="s">
        <v>32</v>
      </c>
      <c r="C107" s="447"/>
      <c r="D107" s="447"/>
      <c r="E107" s="447"/>
      <c r="F107" s="121"/>
      <c r="G107" s="447" t="s">
        <v>33</v>
      </c>
      <c r="H107" s="447"/>
      <c r="I107" s="447"/>
      <c r="J107" s="447"/>
      <c r="K107" s="1"/>
      <c r="L107" s="1"/>
      <c r="M107" s="1"/>
      <c r="N107" s="1"/>
      <c r="O107" s="1"/>
      <c r="P107" s="1"/>
      <c r="Q107" s="1"/>
      <c r="R107" s="1" t="s">
        <v>234</v>
      </c>
      <c r="S107" s="1"/>
      <c r="T107" s="1" t="str">
        <f>IF(C11=R108,R120,"")</f>
        <v/>
      </c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8" hidden="1">
      <c r="A108" s="1"/>
      <c r="B108" s="240"/>
      <c r="C108" s="240"/>
      <c r="D108" s="240"/>
      <c r="E108" s="240"/>
      <c r="F108" s="121"/>
      <c r="G108" s="240"/>
      <c r="H108" s="240"/>
      <c r="I108" s="240"/>
      <c r="J108" s="240"/>
      <c r="K108" s="1"/>
      <c r="L108" s="1"/>
      <c r="M108" s="1"/>
      <c r="N108" s="1"/>
      <c r="O108" s="1"/>
      <c r="P108" s="1"/>
      <c r="Q108" s="1"/>
      <c r="R108" s="1" t="s">
        <v>236</v>
      </c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8" hidden="1">
      <c r="A109" s="1"/>
      <c r="B109" s="240"/>
      <c r="C109" s="240"/>
      <c r="D109" s="240"/>
      <c r="E109" s="240"/>
      <c r="F109" s="121"/>
      <c r="G109" s="240"/>
      <c r="H109" s="240"/>
      <c r="I109" s="240"/>
      <c r="J109" s="240"/>
      <c r="K109" s="1"/>
      <c r="L109" s="1"/>
      <c r="M109" s="1"/>
      <c r="N109" s="1"/>
      <c r="O109" s="1"/>
      <c r="P109" s="1"/>
      <c r="Q109" s="1"/>
      <c r="R109" s="1" t="s">
        <v>235</v>
      </c>
      <c r="S109" s="1"/>
      <c r="T109" s="73" t="s">
        <v>33</v>
      </c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8" hidden="1">
      <c r="A110" s="1"/>
      <c r="B110" s="444" t="s">
        <v>219</v>
      </c>
      <c r="C110" s="444"/>
      <c r="D110" s="444"/>
      <c r="E110" s="444"/>
      <c r="F110" s="121"/>
      <c r="G110" s="444" t="s">
        <v>219</v>
      </c>
      <c r="H110" s="444"/>
      <c r="I110" s="444"/>
      <c r="J110" s="444"/>
      <c r="K110" s="1"/>
      <c r="L110" s="1"/>
      <c r="M110" s="1"/>
      <c r="N110" s="1"/>
      <c r="O110" s="1"/>
      <c r="P110" s="1"/>
      <c r="Q110" s="1"/>
      <c r="R110" s="1" t="s">
        <v>237</v>
      </c>
      <c r="S110" s="1"/>
      <c r="T110" s="1" t="str">
        <f>IF(E11=$R$106,$R$116,IF(E11=$R$107,$R$117,IF(E11=$R$108,$R$119,IF(E11=$R$109,$R$118,IF(E11=$R$110,$R$121,IF(E11=$R$111,$R$115,IF(E11=$R$112,$R$122,"")))))))</f>
        <v/>
      </c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8" hidden="1">
      <c r="A111" s="1"/>
      <c r="B111" s="442"/>
      <c r="C111" s="442"/>
      <c r="D111" s="442"/>
      <c r="E111" s="442"/>
      <c r="F111" s="121"/>
      <c r="G111" s="443"/>
      <c r="H111" s="442"/>
      <c r="I111" s="442"/>
      <c r="J111" s="442"/>
      <c r="K111" s="1"/>
      <c r="L111" s="1"/>
      <c r="M111" s="1"/>
      <c r="N111" s="1"/>
      <c r="O111" s="1"/>
      <c r="P111" s="1"/>
      <c r="Q111" s="1"/>
      <c r="R111" s="1" t="s">
        <v>134</v>
      </c>
      <c r="S111" s="1"/>
      <c r="T111" s="1" t="str">
        <f>IF(E11=R108,R120,"")</f>
        <v/>
      </c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t="18" hidden="1">
      <c r="A112" s="1"/>
      <c r="B112" s="240"/>
      <c r="C112" s="240"/>
      <c r="D112" s="240"/>
      <c r="E112" s="240"/>
      <c r="F112" s="121"/>
      <c r="G112" s="240"/>
      <c r="H112" s="240"/>
      <c r="I112" s="240"/>
      <c r="J112" s="240"/>
      <c r="K112" s="1"/>
      <c r="L112" s="1"/>
      <c r="M112" s="1"/>
      <c r="N112" s="1"/>
      <c r="O112" s="1"/>
      <c r="P112" s="1"/>
      <c r="Q112" s="1"/>
      <c r="R112" s="1" t="s">
        <v>352</v>
      </c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t="18" hidden="1">
      <c r="A113" s="1"/>
      <c r="B113" s="444" t="s">
        <v>227</v>
      </c>
      <c r="C113" s="444"/>
      <c r="D113" s="240"/>
      <c r="E113" s="240"/>
      <c r="F113" s="121"/>
      <c r="G113" s="444" t="s">
        <v>227</v>
      </c>
      <c r="H113" s="444"/>
      <c r="I113" s="240"/>
      <c r="J113" s="24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t="25.5" hidden="1">
      <c r="A114" s="1"/>
      <c r="B114" s="418"/>
      <c r="C114" s="418"/>
      <c r="D114" s="418"/>
      <c r="E114" s="445"/>
      <c r="F114" s="63"/>
      <c r="G114" s="446"/>
      <c r="H114" s="418"/>
      <c r="I114" s="418"/>
      <c r="J114" s="418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2"/>
      <c r="AN114" s="4"/>
      <c r="AO114" s="5" t="s">
        <v>0</v>
      </c>
      <c r="AP114" s="79" t="s">
        <v>1</v>
      </c>
      <c r="AQ114" s="4"/>
      <c r="AR114" s="4"/>
      <c r="AS114" s="4"/>
      <c r="AT114" s="4"/>
      <c r="AU114" s="4"/>
      <c r="AV114" s="4"/>
      <c r="AW114" s="4"/>
      <c r="AX114" s="4"/>
      <c r="AY114" s="4"/>
      <c r="AZ114" s="2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t="20.25" hidden="1">
      <c r="A115" s="1"/>
      <c r="B115" s="1"/>
      <c r="C115" s="1"/>
      <c r="D115" s="1"/>
      <c r="E115" s="1"/>
      <c r="F115" s="63"/>
      <c r="G115" s="1"/>
      <c r="H115" s="1"/>
      <c r="I115" s="1"/>
      <c r="J115" s="1"/>
      <c r="K115" s="1"/>
      <c r="L115" s="1"/>
      <c r="M115" s="3" t="s">
        <v>32</v>
      </c>
      <c r="N115" s="1"/>
      <c r="O115" s="3" t="s">
        <v>33</v>
      </c>
      <c r="P115" s="1"/>
      <c r="Q115" s="6">
        <v>1</v>
      </c>
      <c r="R115" s="7" t="s">
        <v>134</v>
      </c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6"/>
      <c r="AN115" s="82" t="s">
        <v>4</v>
      </c>
      <c r="AO115" s="82" t="s">
        <v>5</v>
      </c>
      <c r="AP115" s="83" t="s">
        <v>5</v>
      </c>
      <c r="AQ115" s="82" t="s">
        <v>6</v>
      </c>
      <c r="AR115" s="84" t="s">
        <v>7</v>
      </c>
      <c r="AS115" s="82" t="s">
        <v>8</v>
      </c>
      <c r="AT115" s="9"/>
      <c r="AU115" s="9"/>
      <c r="AV115" s="9"/>
      <c r="AW115" s="9"/>
      <c r="AX115" s="9"/>
      <c r="AY115" s="9"/>
      <c r="AZ115" s="2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idden="1">
      <c r="A116" s="1"/>
      <c r="B116" s="438" t="s">
        <v>2</v>
      </c>
      <c r="C116" s="438"/>
      <c r="D116" s="438"/>
      <c r="E116" s="438"/>
      <c r="F116" s="63"/>
      <c r="G116" s="438" t="s">
        <v>2</v>
      </c>
      <c r="H116" s="438"/>
      <c r="I116" s="438"/>
      <c r="J116" s="438"/>
      <c r="K116" s="1"/>
      <c r="L116" s="1"/>
      <c r="M116" s="1"/>
      <c r="N116" s="1"/>
      <c r="O116" s="1"/>
      <c r="P116" s="1"/>
      <c r="Q116" s="6">
        <v>2</v>
      </c>
      <c r="R116" s="7" t="s">
        <v>163</v>
      </c>
      <c r="S116" s="1"/>
      <c r="T116" s="6">
        <v>1</v>
      </c>
      <c r="U116" s="8" t="s">
        <v>3</v>
      </c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6">
        <v>0</v>
      </c>
      <c r="AN116" s="16">
        <v>0</v>
      </c>
      <c r="AO116" s="16">
        <v>0</v>
      </c>
      <c r="AP116" s="81">
        <v>0</v>
      </c>
      <c r="AQ116" s="16">
        <v>0</v>
      </c>
      <c r="AR116" s="16">
        <v>0</v>
      </c>
      <c r="AS116" s="16">
        <v>0</v>
      </c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t="15" hidden="1" thickBot="1">
      <c r="A117" s="1"/>
      <c r="B117" s="1"/>
      <c r="C117" s="1"/>
      <c r="D117" s="1"/>
      <c r="E117" s="1"/>
      <c r="F117" s="63"/>
      <c r="G117" s="1"/>
      <c r="H117" s="1"/>
      <c r="I117" s="1"/>
      <c r="J117" s="1"/>
      <c r="K117" s="1"/>
      <c r="L117" s="1"/>
      <c r="M117" s="1">
        <f>IF($C$13=$R$116,$Q$116,IF($C$13=$R$117,$Q$117,IF($C$13=$R$118,$Q$118,IF($C$13=$R$119,$Q$119,IF($C$13=$R$120,$Q$120,IF($C$13=$R$121,$Q$121,IF($C$13=$R$122,$Q$122,IF($C$13=$R$123,$Q$123,IF($C$13=$R$124,$Q$124,1)))))))))</f>
        <v>0</v>
      </c>
      <c r="N117" s="1"/>
      <c r="O117" s="1">
        <f>IF($E$13=$R$115,$Q$115,IF($E$13=$R$116,$Q$116,IF($E$13=$R$117,$Q$117,IF($E$13=$R$118,$Q$118,IF($E$13=$R$119,$Q$119,IF($E$13=$R$120,$Q$120,IF($E$13=$R$121,$Q$121,IF($E$13=$R$122,$Q$115,IF($E$13=$R$123,$Q$123,1)))))))))</f>
        <v>0</v>
      </c>
      <c r="P117" s="1"/>
      <c r="Q117" s="6">
        <v>3</v>
      </c>
      <c r="R117" s="7" t="s">
        <v>18</v>
      </c>
      <c r="S117" s="1"/>
      <c r="T117" s="6">
        <v>2</v>
      </c>
      <c r="U117" s="8" t="s">
        <v>9</v>
      </c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27" t="s">
        <v>171</v>
      </c>
      <c r="AL117" s="127"/>
      <c r="AM117" s="127">
        <v>100001</v>
      </c>
      <c r="AN117" s="128">
        <v>0</v>
      </c>
      <c r="AO117" s="128">
        <v>0</v>
      </c>
      <c r="AP117" s="129">
        <v>0</v>
      </c>
      <c r="AQ117" s="128">
        <v>0</v>
      </c>
      <c r="AR117" s="128">
        <v>0</v>
      </c>
      <c r="AS117" s="128">
        <v>0</v>
      </c>
      <c r="AT117" s="6"/>
      <c r="AU117" s="1"/>
      <c r="AV117" s="6"/>
      <c r="AW117" s="6"/>
      <c r="AX117" s="6"/>
      <c r="AY117" s="2"/>
      <c r="AZ117" s="7"/>
      <c r="BA117" s="10"/>
      <c r="BB117" s="10"/>
      <c r="BC117" s="7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idden="1">
      <c r="A118" s="1"/>
      <c r="B118" s="438"/>
      <c r="C118" s="438"/>
      <c r="D118" s="438"/>
      <c r="E118" s="438"/>
      <c r="F118" s="63"/>
      <c r="G118" s="438"/>
      <c r="H118" s="438"/>
      <c r="I118" s="438"/>
      <c r="J118" s="438"/>
      <c r="K118" s="1"/>
      <c r="L118" s="1"/>
      <c r="M118" s="1"/>
      <c r="N118" s="1"/>
      <c r="O118" s="1"/>
      <c r="P118" s="1"/>
      <c r="Q118" s="6">
        <v>4</v>
      </c>
      <c r="R118" s="7" t="s">
        <v>164</v>
      </c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423" t="s">
        <v>16</v>
      </c>
      <c r="AL118" s="130">
        <v>1</v>
      </c>
      <c r="AM118" s="130">
        <v>201001</v>
      </c>
      <c r="AN118" s="131">
        <v>17</v>
      </c>
      <c r="AO118" s="131">
        <v>4</v>
      </c>
      <c r="AP118" s="132"/>
      <c r="AQ118" s="132"/>
      <c r="AR118" s="131">
        <v>5</v>
      </c>
      <c r="AS118" s="131">
        <v>3</v>
      </c>
      <c r="AT118" s="6"/>
      <c r="AU118" s="1"/>
      <c r="AV118" s="6"/>
      <c r="AW118" s="6"/>
      <c r="AX118" s="6"/>
      <c r="AY118" s="2"/>
      <c r="AZ118" s="7"/>
      <c r="BA118" s="10"/>
      <c r="BB118" s="10"/>
      <c r="BC118" s="7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idden="1">
      <c r="A119" s="1"/>
      <c r="B119" s="438" t="s">
        <v>12</v>
      </c>
      <c r="C119" s="438"/>
      <c r="D119" s="438"/>
      <c r="E119" s="438"/>
      <c r="F119" s="63"/>
      <c r="G119" s="438" t="s">
        <v>12</v>
      </c>
      <c r="H119" s="438"/>
      <c r="I119" s="438"/>
      <c r="J119" s="438"/>
      <c r="K119" s="1"/>
      <c r="L119" s="1"/>
      <c r="M119" s="1"/>
      <c r="N119" s="1"/>
      <c r="O119" s="1"/>
      <c r="P119" s="1"/>
      <c r="Q119" s="6">
        <v>5</v>
      </c>
      <c r="R119" s="7" t="s">
        <v>168</v>
      </c>
      <c r="S119" s="1"/>
      <c r="T119" s="6">
        <v>1</v>
      </c>
      <c r="U119" s="8" t="s">
        <v>13</v>
      </c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424"/>
      <c r="AL119" s="16">
        <v>2</v>
      </c>
      <c r="AM119" s="16">
        <v>201002</v>
      </c>
      <c r="AN119" s="35">
        <v>16</v>
      </c>
      <c r="AO119" s="35">
        <v>4</v>
      </c>
      <c r="AP119" s="80"/>
      <c r="AQ119" s="80"/>
      <c r="AR119" s="35">
        <v>10</v>
      </c>
      <c r="AS119" s="35">
        <v>2.5</v>
      </c>
      <c r="AT119" s="6"/>
      <c r="AU119" s="1"/>
      <c r="AV119" s="6"/>
      <c r="AW119" s="6"/>
      <c r="AX119" s="6"/>
      <c r="AY119" s="2"/>
      <c r="AZ119" s="7"/>
      <c r="BA119" s="10"/>
      <c r="BB119" s="10"/>
      <c r="BC119" s="7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idden="1">
      <c r="A120" s="1"/>
      <c r="B120" s="1"/>
      <c r="C120" s="1"/>
      <c r="D120" s="1"/>
      <c r="E120" s="1"/>
      <c r="F120" s="63"/>
      <c r="G120" s="1"/>
      <c r="H120" s="1"/>
      <c r="I120" s="1"/>
      <c r="J120" s="1"/>
      <c r="K120" s="1"/>
      <c r="L120" s="1"/>
      <c r="M120" s="1">
        <f>IF($C$15=$R$127,$Q$127,IF($C$15=$R$128,$Q$128,0))</f>
        <v>0</v>
      </c>
      <c r="N120" s="1"/>
      <c r="O120" s="1">
        <f>IF($E$15=$R$127,$Q$127,IF($E$15=$R$128,$Q$128,0))</f>
        <v>0</v>
      </c>
      <c r="P120" s="1"/>
      <c r="Q120" s="6">
        <v>6</v>
      </c>
      <c r="R120" s="7" t="s">
        <v>169</v>
      </c>
      <c r="S120" s="1"/>
      <c r="T120" s="6">
        <v>2</v>
      </c>
      <c r="U120" s="8" t="s">
        <v>166</v>
      </c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424"/>
      <c r="AL120" s="16">
        <v>3</v>
      </c>
      <c r="AM120" s="16">
        <v>201003</v>
      </c>
      <c r="AN120" s="35">
        <v>16</v>
      </c>
      <c r="AO120" s="35">
        <v>4</v>
      </c>
      <c r="AP120" s="80"/>
      <c r="AQ120" s="80"/>
      <c r="AR120" s="35">
        <v>20</v>
      </c>
      <c r="AS120" s="35">
        <v>2</v>
      </c>
      <c r="AT120" s="6"/>
      <c r="AU120" s="1"/>
      <c r="AV120" s="6"/>
      <c r="AW120" s="6"/>
      <c r="AX120" s="6"/>
      <c r="AY120" s="2"/>
      <c r="AZ120" s="7"/>
      <c r="BA120" s="10"/>
      <c r="BB120" s="10"/>
      <c r="BC120" s="7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idden="1">
      <c r="A121" s="1"/>
      <c r="B121" s="438"/>
      <c r="C121" s="438"/>
      <c r="D121" s="438"/>
      <c r="E121" s="438"/>
      <c r="F121" s="63"/>
      <c r="G121" s="438"/>
      <c r="H121" s="438"/>
      <c r="I121" s="438"/>
      <c r="J121" s="438"/>
      <c r="K121" s="1"/>
      <c r="L121" s="1"/>
      <c r="M121" s="1"/>
      <c r="N121" s="1"/>
      <c r="O121" s="1"/>
      <c r="P121" s="1"/>
      <c r="Q121" s="6">
        <v>7</v>
      </c>
      <c r="R121" s="7" t="s">
        <v>165</v>
      </c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424"/>
      <c r="AL121" s="16">
        <v>4</v>
      </c>
      <c r="AM121" s="16">
        <v>202111</v>
      </c>
      <c r="AN121" s="35">
        <v>16</v>
      </c>
      <c r="AO121" s="35">
        <v>1</v>
      </c>
      <c r="AP121" s="80"/>
      <c r="AQ121" s="80"/>
      <c r="AR121" s="35">
        <v>45</v>
      </c>
      <c r="AS121" s="35">
        <v>1.5</v>
      </c>
      <c r="AT121" s="6"/>
      <c r="AU121" s="1"/>
      <c r="AV121" s="6"/>
      <c r="AW121" s="6"/>
      <c r="AX121" s="6"/>
      <c r="AY121" s="2"/>
      <c r="AZ121" s="7"/>
      <c r="BA121" s="10"/>
      <c r="BB121" s="10"/>
      <c r="BC121" s="7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hidden="1">
      <c r="A122" s="1"/>
      <c r="B122" s="438" t="s">
        <v>28</v>
      </c>
      <c r="C122" s="438"/>
      <c r="D122" s="438"/>
      <c r="E122" s="438"/>
      <c r="F122" s="63"/>
      <c r="G122" s="438" t="s">
        <v>28</v>
      </c>
      <c r="H122" s="438"/>
      <c r="I122" s="438"/>
      <c r="J122" s="438"/>
      <c r="K122" s="1"/>
      <c r="L122" s="1"/>
      <c r="M122" s="1"/>
      <c r="N122" s="1"/>
      <c r="O122" s="1"/>
      <c r="P122" s="1"/>
      <c r="Q122" s="6">
        <v>8</v>
      </c>
      <c r="R122" s="7" t="s">
        <v>352</v>
      </c>
      <c r="S122" s="1"/>
      <c r="T122" s="11">
        <v>1</v>
      </c>
      <c r="U122" s="8" t="s">
        <v>17</v>
      </c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424"/>
      <c r="AL122" s="16">
        <v>5</v>
      </c>
      <c r="AM122" s="16">
        <v>202112</v>
      </c>
      <c r="AN122" s="35">
        <v>16</v>
      </c>
      <c r="AO122" s="35">
        <v>1</v>
      </c>
      <c r="AP122" s="80"/>
      <c r="AQ122" s="80"/>
      <c r="AR122" s="35">
        <v>45</v>
      </c>
      <c r="AS122" s="35">
        <v>1.5</v>
      </c>
      <c r="AT122" s="6"/>
      <c r="AU122" s="1"/>
      <c r="AV122" s="6"/>
      <c r="AW122" s="6"/>
      <c r="AX122" s="6"/>
      <c r="AY122" s="2"/>
      <c r="AZ122" s="7"/>
      <c r="BA122" s="10"/>
      <c r="BB122" s="10"/>
      <c r="BC122" s="7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idden="1">
      <c r="A123" s="1"/>
      <c r="B123" s="1"/>
      <c r="C123" s="1"/>
      <c r="D123" s="1"/>
      <c r="E123" s="1"/>
      <c r="F123" s="63"/>
      <c r="G123" s="1"/>
      <c r="H123" s="1"/>
      <c r="I123" s="1"/>
      <c r="J123" s="1"/>
      <c r="K123" s="1"/>
      <c r="L123" s="1"/>
      <c r="M123" s="1">
        <f>IF($C$14=$U$116,$T$116,IF($C$14=$U$117,$T$117,0))</f>
        <v>0</v>
      </c>
      <c r="N123" s="1"/>
      <c r="O123" s="1">
        <f>IF($E$14=$U$116,$T$116,IF($E$14=$U$117,$T$117,0))</f>
        <v>0</v>
      </c>
      <c r="P123" s="1"/>
      <c r="Q123" s="6"/>
      <c r="R123" s="7"/>
      <c r="S123" s="1"/>
      <c r="T123" s="11">
        <v>2</v>
      </c>
      <c r="U123" s="8" t="s">
        <v>19</v>
      </c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424"/>
      <c r="AL123" s="16">
        <v>6</v>
      </c>
      <c r="AM123" s="16">
        <v>202121</v>
      </c>
      <c r="AN123" s="35">
        <v>16</v>
      </c>
      <c r="AO123" s="35">
        <v>1.5</v>
      </c>
      <c r="AP123" s="80"/>
      <c r="AQ123" s="80"/>
      <c r="AR123" s="35">
        <v>45</v>
      </c>
      <c r="AS123" s="35">
        <v>2</v>
      </c>
      <c r="AT123" s="6"/>
      <c r="AU123" s="1"/>
      <c r="AV123" s="6"/>
      <c r="AW123" s="6"/>
      <c r="AX123" s="6"/>
      <c r="AY123" s="2"/>
      <c r="AZ123" s="7"/>
      <c r="BA123" s="10"/>
      <c r="BB123" s="10"/>
      <c r="BC123" s="7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idden="1">
      <c r="A124" s="1"/>
      <c r="B124" s="438"/>
      <c r="C124" s="438"/>
      <c r="D124" s="438"/>
      <c r="E124" s="438"/>
      <c r="F124" s="63"/>
      <c r="G124" s="438"/>
      <c r="H124" s="438"/>
      <c r="I124" s="438"/>
      <c r="J124" s="438"/>
      <c r="K124" s="1"/>
      <c r="L124" s="1"/>
      <c r="M124" s="1">
        <f>M117*1000+M120*100+M123*10</f>
        <v>0</v>
      </c>
      <c r="N124" s="1"/>
      <c r="O124" s="1">
        <f>O117*1000+O120*100+O123*10</f>
        <v>0</v>
      </c>
      <c r="P124" s="1"/>
      <c r="Q124" s="6"/>
      <c r="R124" s="7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424"/>
      <c r="AL124" s="16">
        <v>7</v>
      </c>
      <c r="AM124" s="16">
        <v>202122</v>
      </c>
      <c r="AN124" s="35">
        <v>16</v>
      </c>
      <c r="AO124" s="35">
        <v>1.5</v>
      </c>
      <c r="AP124" s="80"/>
      <c r="AQ124" s="80"/>
      <c r="AR124" s="35">
        <v>45</v>
      </c>
      <c r="AS124" s="35">
        <v>2</v>
      </c>
      <c r="AT124" s="6"/>
      <c r="AU124" s="1"/>
      <c r="AV124" s="6"/>
      <c r="AW124" s="6"/>
      <c r="AX124" s="6"/>
      <c r="AY124" s="2"/>
      <c r="AZ124" s="7"/>
      <c r="BA124" s="10"/>
      <c r="BB124" s="10"/>
      <c r="BC124" s="7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idden="1">
      <c r="A125" s="1"/>
      <c r="B125" s="438" t="s">
        <v>29</v>
      </c>
      <c r="C125" s="438"/>
      <c r="D125" s="438"/>
      <c r="E125" s="438"/>
      <c r="F125" s="63"/>
      <c r="G125" s="438" t="s">
        <v>29</v>
      </c>
      <c r="H125" s="438"/>
      <c r="I125" s="438"/>
      <c r="J125" s="438"/>
      <c r="K125" s="1"/>
      <c r="L125" s="1"/>
      <c r="M125" s="1"/>
      <c r="N125" s="1"/>
      <c r="O125" s="1"/>
      <c r="P125" s="1"/>
      <c r="Q125" s="6"/>
      <c r="R125" s="1"/>
      <c r="S125" s="1"/>
      <c r="T125" s="6">
        <v>1</v>
      </c>
      <c r="U125" s="7" t="s">
        <v>20</v>
      </c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424"/>
      <c r="AL125" s="16">
        <v>8</v>
      </c>
      <c r="AM125" s="16">
        <v>202211</v>
      </c>
      <c r="AN125" s="35">
        <v>16</v>
      </c>
      <c r="AO125" s="35">
        <v>1</v>
      </c>
      <c r="AP125" s="80"/>
      <c r="AQ125" s="80"/>
      <c r="AR125" s="35">
        <v>100</v>
      </c>
      <c r="AS125" s="35">
        <v>1.5</v>
      </c>
      <c r="AT125" s="6"/>
      <c r="AU125" s="1"/>
      <c r="AV125" s="6"/>
      <c r="AW125" s="6"/>
      <c r="AX125" s="6"/>
      <c r="AY125" s="2"/>
      <c r="AZ125" s="7"/>
      <c r="BA125" s="10"/>
      <c r="BB125" s="10"/>
      <c r="BC125" s="7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t="15" hidden="1" thickBot="1">
      <c r="A126" s="1"/>
      <c r="B126" s="1"/>
      <c r="C126" s="1"/>
      <c r="D126" s="1"/>
      <c r="E126" s="1"/>
      <c r="F126" s="63"/>
      <c r="G126" s="1"/>
      <c r="H126" s="1"/>
      <c r="I126" s="1"/>
      <c r="J126" s="1"/>
      <c r="K126" s="1"/>
      <c r="L126" s="1"/>
      <c r="M126" s="1">
        <f>IF($C$16=$U$119,$T$119,IF($C$16=$U$120,$T$120,0))</f>
        <v>0</v>
      </c>
      <c r="N126" s="1"/>
      <c r="O126" s="1">
        <f>IF($E$16=$U$119,$T$119,IF($E$16=$U$120,$T$120,0))</f>
        <v>0</v>
      </c>
      <c r="P126" s="1"/>
      <c r="Q126" s="6"/>
      <c r="R126" s="1"/>
      <c r="S126" s="1"/>
      <c r="T126" s="11">
        <v>2</v>
      </c>
      <c r="U126" s="7" t="s">
        <v>21</v>
      </c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425"/>
      <c r="AL126" s="127">
        <v>9</v>
      </c>
      <c r="AM126" s="127">
        <v>202221</v>
      </c>
      <c r="AN126" s="128">
        <v>16</v>
      </c>
      <c r="AO126" s="128">
        <v>1.5</v>
      </c>
      <c r="AP126" s="129"/>
      <c r="AQ126" s="129"/>
      <c r="AR126" s="128">
        <v>100</v>
      </c>
      <c r="AS126" s="128">
        <v>2</v>
      </c>
      <c r="AT126" s="6"/>
      <c r="AU126" s="1"/>
      <c r="AV126" s="6"/>
      <c r="AW126" s="6"/>
      <c r="AX126" s="6"/>
      <c r="AY126" s="2"/>
      <c r="AZ126" s="7"/>
      <c r="BA126" s="10"/>
      <c r="BB126" s="10"/>
      <c r="BC126" s="7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idden="1">
      <c r="A127" s="1"/>
      <c r="B127" s="438"/>
      <c r="C127" s="438"/>
      <c r="D127" s="438"/>
      <c r="E127" s="438"/>
      <c r="F127" s="63"/>
      <c r="G127" s="438"/>
      <c r="H127" s="438"/>
      <c r="I127" s="438"/>
      <c r="J127" s="438"/>
      <c r="K127" s="1"/>
      <c r="L127" s="1"/>
      <c r="M127" s="1"/>
      <c r="N127" s="1"/>
      <c r="O127" s="1"/>
      <c r="P127" s="1"/>
      <c r="Q127" s="6">
        <v>1</v>
      </c>
      <c r="R127" s="8" t="s">
        <v>133</v>
      </c>
      <c r="S127" s="1"/>
      <c r="T127" s="11">
        <v>0</v>
      </c>
      <c r="U127" s="7" t="s">
        <v>22</v>
      </c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423" t="s">
        <v>18</v>
      </c>
      <c r="AL127" s="130">
        <v>1</v>
      </c>
      <c r="AM127" s="130">
        <v>301001</v>
      </c>
      <c r="AN127" s="131" t="s">
        <v>178</v>
      </c>
      <c r="AO127" s="131" t="s">
        <v>178</v>
      </c>
      <c r="AP127" s="132"/>
      <c r="AQ127" s="132"/>
      <c r="AR127" s="131" t="s">
        <v>178</v>
      </c>
      <c r="AS127" s="131" t="s">
        <v>178</v>
      </c>
      <c r="AT127" s="6"/>
      <c r="AU127" s="1"/>
      <c r="AV127" s="6"/>
      <c r="AW127" s="6"/>
      <c r="AX127" s="6"/>
      <c r="AY127" s="2"/>
      <c r="AZ127" s="7"/>
      <c r="BA127" s="10"/>
      <c r="BB127" s="10"/>
      <c r="BC127" s="7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idden="1">
      <c r="A128" s="1"/>
      <c r="B128" s="438" t="s">
        <v>30</v>
      </c>
      <c r="C128" s="438"/>
      <c r="D128" s="438"/>
      <c r="E128" s="438"/>
      <c r="F128" s="63"/>
      <c r="G128" s="438" t="s">
        <v>30</v>
      </c>
      <c r="H128" s="438"/>
      <c r="I128" s="438"/>
      <c r="J128" s="438"/>
      <c r="K128" s="1"/>
      <c r="L128" s="1"/>
      <c r="M128" s="1"/>
      <c r="N128" s="1"/>
      <c r="O128" s="1"/>
      <c r="P128" s="1"/>
      <c r="Q128" s="6">
        <v>2</v>
      </c>
      <c r="R128" s="8" t="s">
        <v>23</v>
      </c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424"/>
      <c r="AL128" s="16">
        <v>2</v>
      </c>
      <c r="AM128" s="16">
        <v>301002</v>
      </c>
      <c r="AN128" s="35" t="s">
        <v>178</v>
      </c>
      <c r="AO128" s="35" t="s">
        <v>178</v>
      </c>
      <c r="AP128" s="80"/>
      <c r="AQ128" s="80"/>
      <c r="AR128" s="35" t="s">
        <v>178</v>
      </c>
      <c r="AS128" s="35" t="s">
        <v>178</v>
      </c>
      <c r="AT128" s="6"/>
      <c r="AU128" s="1"/>
      <c r="AV128" s="6"/>
      <c r="AW128" s="6"/>
      <c r="AX128" s="6"/>
      <c r="AY128" s="2"/>
      <c r="AZ128" s="7"/>
      <c r="BA128" s="10"/>
      <c r="BB128" s="10"/>
      <c r="BC128" s="7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idden="1">
      <c r="A129" s="1"/>
      <c r="B129" s="1"/>
      <c r="C129" s="1"/>
      <c r="D129" s="1"/>
      <c r="E129" s="1"/>
      <c r="F129" s="63"/>
      <c r="G129" s="1"/>
      <c r="H129" s="1"/>
      <c r="I129" s="1"/>
      <c r="J129" s="1"/>
      <c r="K129" s="1"/>
      <c r="L129" s="1"/>
      <c r="M129" s="1">
        <f>IF($C$17=$U$122,$T$122,IF($C$17=$U$123,$T$123,0))</f>
        <v>0</v>
      </c>
      <c r="N129" s="1"/>
      <c r="O129" s="1">
        <f>IF($E$17=$U$122,$T$122,IF($E$17=$U$123,$T$123,0))</f>
        <v>0</v>
      </c>
      <c r="P129" s="1"/>
      <c r="Q129" s="1"/>
      <c r="R129" s="1"/>
      <c r="S129" s="1"/>
      <c r="T129" s="11">
        <v>1</v>
      </c>
      <c r="U129" s="8" t="s">
        <v>24</v>
      </c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424"/>
      <c r="AL129" s="16">
        <v>3</v>
      </c>
      <c r="AM129" s="16">
        <v>301003</v>
      </c>
      <c r="AN129" s="35" t="s">
        <v>178</v>
      </c>
      <c r="AO129" s="35" t="s">
        <v>178</v>
      </c>
      <c r="AP129" s="81"/>
      <c r="AQ129" s="80"/>
      <c r="AR129" s="35" t="s">
        <v>178</v>
      </c>
      <c r="AS129" s="35" t="s">
        <v>178</v>
      </c>
      <c r="AT129" s="6"/>
      <c r="AU129" s="6"/>
      <c r="AV129" s="6"/>
      <c r="AW129" s="6"/>
      <c r="AX129" s="6"/>
      <c r="AY129" s="2"/>
      <c r="AZ129" s="7"/>
      <c r="BA129" s="10"/>
      <c r="BB129" s="10"/>
      <c r="BC129" s="8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idden="1">
      <c r="A130" s="1"/>
      <c r="B130" s="438"/>
      <c r="C130" s="438"/>
      <c r="D130" s="438"/>
      <c r="E130" s="438"/>
      <c r="F130" s="63"/>
      <c r="G130" s="438"/>
      <c r="H130" s="438"/>
      <c r="I130" s="438"/>
      <c r="J130" s="438"/>
      <c r="K130" s="1"/>
      <c r="L130" s="1"/>
      <c r="M130" s="1">
        <f>M117*10000+M120*1000+M123*100+M126*10+M129</f>
        <v>0</v>
      </c>
      <c r="N130" s="1"/>
      <c r="O130" s="1">
        <f>O117*10000+O120*1000+O123*100+O126*10+O129</f>
        <v>0</v>
      </c>
      <c r="P130" s="1"/>
      <c r="Q130" s="1"/>
      <c r="R130" s="1"/>
      <c r="S130" s="1"/>
      <c r="T130" s="11">
        <v>2</v>
      </c>
      <c r="U130" s="8" t="s">
        <v>25</v>
      </c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424"/>
      <c r="AL130" s="16">
        <v>4</v>
      </c>
      <c r="AM130" s="16">
        <v>302111</v>
      </c>
      <c r="AN130" s="35">
        <v>16</v>
      </c>
      <c r="AO130" s="35">
        <v>1.5</v>
      </c>
      <c r="AP130" s="80"/>
      <c r="AQ130" s="80"/>
      <c r="AR130" s="35">
        <v>25</v>
      </c>
      <c r="AS130" s="35">
        <v>1.5</v>
      </c>
      <c r="AT130" s="6"/>
      <c r="AU130" s="1"/>
      <c r="AV130" s="6"/>
      <c r="AW130" s="6"/>
      <c r="AX130" s="6"/>
      <c r="AY130" s="2"/>
      <c r="AZ130" s="7"/>
      <c r="BA130" s="10"/>
      <c r="BB130" s="10"/>
      <c r="BC130" s="8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idden="1">
      <c r="A131" s="1"/>
      <c r="B131" s="438" t="s">
        <v>31</v>
      </c>
      <c r="C131" s="438"/>
      <c r="D131" s="438"/>
      <c r="E131" s="438"/>
      <c r="F131" s="63"/>
      <c r="G131" s="438" t="s">
        <v>31</v>
      </c>
      <c r="H131" s="438"/>
      <c r="I131" s="438"/>
      <c r="J131" s="438"/>
      <c r="K131" s="1"/>
      <c r="L131" s="1"/>
      <c r="M131" s="1"/>
      <c r="N131" s="1"/>
      <c r="O131" s="1"/>
      <c r="P131" s="1"/>
      <c r="Q131" s="6">
        <v>1</v>
      </c>
      <c r="R131" s="7" t="s">
        <v>10</v>
      </c>
      <c r="S131" s="1"/>
      <c r="T131" s="11">
        <v>3</v>
      </c>
      <c r="U131" s="8" t="s">
        <v>26</v>
      </c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424"/>
      <c r="AL131" s="16">
        <v>5</v>
      </c>
      <c r="AM131" s="16">
        <v>302112</v>
      </c>
      <c r="AN131" s="35">
        <v>16</v>
      </c>
      <c r="AO131" s="35">
        <v>1.5</v>
      </c>
      <c r="AP131" s="80"/>
      <c r="AQ131" s="80"/>
      <c r="AR131" s="35">
        <v>25</v>
      </c>
      <c r="AS131" s="35">
        <v>1.5</v>
      </c>
      <c r="AT131" s="6"/>
      <c r="AU131" s="1"/>
      <c r="AV131" s="6"/>
      <c r="AW131" s="6"/>
      <c r="AX131" s="6"/>
      <c r="AY131" s="2"/>
      <c r="AZ131" s="7"/>
      <c r="BA131" s="10"/>
      <c r="BB131" s="10"/>
      <c r="BC131" s="8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idden="1">
      <c r="A132" s="1"/>
      <c r="B132" s="1"/>
      <c r="C132" s="1"/>
      <c r="D132" s="1"/>
      <c r="E132" s="1"/>
      <c r="F132" s="63"/>
      <c r="G132" s="1"/>
      <c r="H132" s="1"/>
      <c r="I132" s="1"/>
      <c r="J132" s="1"/>
      <c r="K132" s="1"/>
      <c r="L132" s="1"/>
      <c r="M132" s="1">
        <f>IF($C$18=$R$143,$Q$143,IF($C$18=$R$144,$Q$144,IF($C$18=$R$145,$Q$145,$Q$146)))</f>
        <v>4</v>
      </c>
      <c r="N132" s="1"/>
      <c r="O132" s="1">
        <f>IF($E$18=$R$152,$Q$152,IF($E$18=$R$153,$Q$153,IF($E$18=$R$154,$Q$154,$Q$155)))</f>
        <v>4</v>
      </c>
      <c r="P132" s="1"/>
      <c r="Q132" s="6">
        <v>2</v>
      </c>
      <c r="R132" s="7" t="s">
        <v>11</v>
      </c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424"/>
      <c r="AL132" s="16">
        <v>6</v>
      </c>
      <c r="AM132" s="16">
        <v>302121</v>
      </c>
      <c r="AN132" s="35">
        <v>16</v>
      </c>
      <c r="AO132" s="35">
        <v>2</v>
      </c>
      <c r="AP132" s="80"/>
      <c r="AQ132" s="80"/>
      <c r="AR132" s="35">
        <v>25</v>
      </c>
      <c r="AS132" s="35">
        <v>2</v>
      </c>
      <c r="AT132" s="6"/>
      <c r="AU132" s="1"/>
      <c r="AV132" s="6"/>
      <c r="AW132" s="6"/>
      <c r="AX132" s="6"/>
      <c r="AY132" s="2"/>
      <c r="AZ132" s="7"/>
      <c r="BA132" s="10"/>
      <c r="BB132" s="10"/>
      <c r="BC132" s="8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idden="1">
      <c r="A133" s="1"/>
      <c r="B133" s="1"/>
      <c r="C133" s="1"/>
      <c r="D133" s="1"/>
      <c r="E133" s="1"/>
      <c r="F133" s="6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6">
        <v>3</v>
      </c>
      <c r="R133" s="7" t="s">
        <v>27</v>
      </c>
      <c r="S133" s="1"/>
      <c r="T133" s="6"/>
      <c r="U133" s="8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424"/>
      <c r="AL133" s="16">
        <v>7</v>
      </c>
      <c r="AM133" s="16">
        <v>302122</v>
      </c>
      <c r="AN133" s="35">
        <v>16</v>
      </c>
      <c r="AO133" s="35">
        <v>2</v>
      </c>
      <c r="AP133" s="80"/>
      <c r="AQ133" s="80"/>
      <c r="AR133" s="35">
        <v>25</v>
      </c>
      <c r="AS133" s="35">
        <v>2</v>
      </c>
      <c r="AT133" s="6"/>
      <c r="AU133" s="6"/>
      <c r="AV133" s="6"/>
      <c r="AW133" s="6"/>
      <c r="AX133" s="6"/>
      <c r="AY133" s="2"/>
      <c r="AZ133" s="7"/>
      <c r="BA133" s="10"/>
      <c r="BB133" s="10"/>
      <c r="BC133" s="8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idden="1">
      <c r="A134" s="1"/>
      <c r="B134" s="438" t="s">
        <v>34</v>
      </c>
      <c r="C134" s="438"/>
      <c r="D134" s="438"/>
      <c r="E134" s="438"/>
      <c r="F134" s="63"/>
      <c r="G134" s="438" t="s">
        <v>49</v>
      </c>
      <c r="H134" s="438"/>
      <c r="I134" s="438"/>
      <c r="J134" s="438"/>
      <c r="K134" s="1"/>
      <c r="L134" s="1"/>
      <c r="M134" s="1">
        <f>M132+M129*10+M126*100+M123*1000+M120*10000+M117*100000</f>
        <v>4</v>
      </c>
      <c r="N134" s="1"/>
      <c r="O134" s="1">
        <f>O132+O129*10+O126*100+O123*1000+O120*10000+O117*100000</f>
        <v>4</v>
      </c>
      <c r="P134" s="1"/>
      <c r="Q134" s="6">
        <v>4</v>
      </c>
      <c r="R134" s="7" t="s">
        <v>255</v>
      </c>
      <c r="S134" s="1"/>
      <c r="T134" s="6"/>
      <c r="U134" s="8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424"/>
      <c r="AL134" s="16">
        <v>8</v>
      </c>
      <c r="AM134" s="16">
        <v>302211</v>
      </c>
      <c r="AN134" s="35">
        <v>16</v>
      </c>
      <c r="AO134" s="35">
        <v>1.5</v>
      </c>
      <c r="AP134" s="80"/>
      <c r="AQ134" s="80"/>
      <c r="AR134" s="35">
        <v>25</v>
      </c>
      <c r="AS134" s="35">
        <v>1.5</v>
      </c>
      <c r="AT134" s="6"/>
      <c r="AU134" s="6"/>
      <c r="AV134" s="6"/>
      <c r="AW134" s="6"/>
      <c r="AX134" s="6"/>
      <c r="AY134" s="2"/>
      <c r="AZ134" s="7"/>
      <c r="BA134" s="10"/>
      <c r="BB134" s="10"/>
      <c r="BC134" s="8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5" hidden="1" thickBot="1">
      <c r="A135" s="1"/>
      <c r="B135" s="12" t="s">
        <v>35</v>
      </c>
      <c r="C135" s="440"/>
      <c r="D135" s="441"/>
      <c r="E135" s="1"/>
      <c r="F135" s="63"/>
      <c r="G135" s="12" t="s">
        <v>35</v>
      </c>
      <c r="H135" s="440"/>
      <c r="I135" s="441"/>
      <c r="J135" s="1"/>
      <c r="K135" s="1"/>
      <c r="L135" s="1"/>
      <c r="M135" s="1"/>
      <c r="N135" s="1"/>
      <c r="O135" s="1"/>
      <c r="P135" s="1"/>
      <c r="Q135" s="1"/>
      <c r="R135" s="7" t="s">
        <v>14</v>
      </c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425"/>
      <c r="AL135" s="127">
        <v>9</v>
      </c>
      <c r="AM135" s="127">
        <v>302221</v>
      </c>
      <c r="AN135" s="128">
        <v>16</v>
      </c>
      <c r="AO135" s="128">
        <v>2</v>
      </c>
      <c r="AP135" s="129"/>
      <c r="AQ135" s="129"/>
      <c r="AR135" s="128">
        <v>25</v>
      </c>
      <c r="AS135" s="128">
        <v>2</v>
      </c>
      <c r="AT135" s="6"/>
      <c r="AU135" s="6"/>
      <c r="AV135" s="6"/>
      <c r="AW135" s="6"/>
      <c r="AX135" s="6"/>
      <c r="AY135" s="2"/>
      <c r="AZ135" s="7"/>
      <c r="BA135" s="10"/>
      <c r="BB135" s="10"/>
      <c r="BC135" s="8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idden="1">
      <c r="A136" s="1"/>
      <c r="B136" s="1"/>
      <c r="C136" s="1"/>
      <c r="D136" s="1" t="str">
        <f>IF($M$117=4,C135/0.73/1000000," ")</f>
        <v xml:space="preserve"> </v>
      </c>
      <c r="E136" s="1" t="str">
        <f>IF($M$117=4,"mln m3"," ")</f>
        <v xml:space="preserve"> </v>
      </c>
      <c r="F136" s="63"/>
      <c r="G136" s="1"/>
      <c r="H136" s="1"/>
      <c r="I136" s="1" t="str">
        <f>IF($O$117=4,H135/0.73/1000000," ")</f>
        <v xml:space="preserve"> </v>
      </c>
      <c r="J136" s="1" t="str">
        <f>IF($O$117=4,"mln m3"," ")</f>
        <v xml:space="preserve"> </v>
      </c>
      <c r="K136" s="1"/>
      <c r="L136" s="1"/>
      <c r="M136" s="1"/>
      <c r="N136" s="1"/>
      <c r="O136" s="1"/>
      <c r="P136" s="1"/>
      <c r="Q136" s="1"/>
      <c r="R136" s="7" t="s">
        <v>15</v>
      </c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423" t="s">
        <v>172</v>
      </c>
      <c r="AL136" s="130">
        <v>1</v>
      </c>
      <c r="AM136" s="130">
        <v>400001</v>
      </c>
      <c r="AN136" s="131">
        <v>19</v>
      </c>
      <c r="AO136" s="131">
        <v>6.5</v>
      </c>
      <c r="AP136" s="132"/>
      <c r="AQ136" s="132"/>
      <c r="AR136" s="131">
        <v>0.5</v>
      </c>
      <c r="AS136" s="131">
        <v>1</v>
      </c>
      <c r="AT136" s="6"/>
      <c r="AU136" s="6"/>
      <c r="AV136" s="6"/>
      <c r="AW136" s="6"/>
      <c r="AX136" s="6"/>
      <c r="AY136" s="2"/>
      <c r="AZ136" s="7"/>
      <c r="BA136" s="10"/>
      <c r="BB136" s="10"/>
      <c r="BC136" s="8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idden="1">
      <c r="A137" s="1"/>
      <c r="B137" s="438" t="s">
        <v>162</v>
      </c>
      <c r="C137" s="438"/>
      <c r="D137" s="438"/>
      <c r="E137" s="438"/>
      <c r="F137" s="63"/>
      <c r="G137" s="438" t="s">
        <v>162</v>
      </c>
      <c r="H137" s="438"/>
      <c r="I137" s="438"/>
      <c r="J137" s="438"/>
      <c r="K137" s="1"/>
      <c r="L137" s="1"/>
      <c r="M137" s="1"/>
      <c r="N137" s="1"/>
      <c r="O137" s="1"/>
      <c r="P137" s="1"/>
      <c r="Q137" s="11">
        <v>1</v>
      </c>
      <c r="R137" s="8" t="s">
        <v>170</v>
      </c>
      <c r="S137" s="1"/>
      <c r="T137" s="1"/>
      <c r="U137" s="1" t="str">
        <f>IF($O$124&lt;2020,$R$141,IF($O$124&lt;3010,$U$119:$U$120,IF($O$124=3010,$R$141,IF($O$124=3020,$U$119:$U$120,$R$141))))</f>
        <v>NIE DOTYCZY</v>
      </c>
      <c r="V137" s="1" t="e">
        <f>IF($O$117=1,$R$141,IF($O$117&lt;=3,$U$116:$U$117,IF($O$117&lt;=5,$R$141,$U$116:$U$117)))</f>
        <v>#VALUE!</v>
      </c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424"/>
      <c r="AL137" s="16">
        <v>2</v>
      </c>
      <c r="AM137" s="16">
        <v>400002</v>
      </c>
      <c r="AN137" s="35">
        <v>19</v>
      </c>
      <c r="AO137" s="35">
        <v>5</v>
      </c>
      <c r="AP137" s="80"/>
      <c r="AQ137" s="80"/>
      <c r="AR137" s="35">
        <v>0.5</v>
      </c>
      <c r="AS137" s="35">
        <v>2.75</v>
      </c>
      <c r="AT137" s="6"/>
      <c r="AU137" s="6"/>
      <c r="AV137" s="6"/>
      <c r="AW137" s="6"/>
      <c r="AX137" s="6"/>
      <c r="AY137" s="2"/>
      <c r="AZ137" s="7"/>
      <c r="BA137" s="10"/>
      <c r="BB137" s="10"/>
      <c r="BC137" s="8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idden="1">
      <c r="A138" s="1"/>
      <c r="B138" s="12" t="s">
        <v>36</v>
      </c>
      <c r="C138" s="440"/>
      <c r="D138" s="441"/>
      <c r="E138" s="13" t="s">
        <v>37</v>
      </c>
      <c r="F138" s="63"/>
      <c r="G138" s="12" t="s">
        <v>36</v>
      </c>
      <c r="H138" s="440"/>
      <c r="I138" s="441"/>
      <c r="J138" s="13" t="s">
        <v>37</v>
      </c>
      <c r="K138" s="1"/>
      <c r="L138" s="1"/>
      <c r="M138" s="1"/>
      <c r="N138" s="1"/>
      <c r="O138" s="1"/>
      <c r="P138" s="1"/>
      <c r="Q138" s="11">
        <v>2</v>
      </c>
      <c r="R138" s="8" t="s">
        <v>167</v>
      </c>
      <c r="S138" s="1"/>
      <c r="T138" s="1"/>
      <c r="U138" s="1" t="str">
        <f>IF($M$124&lt;2020,$R$141,IF($M$124&lt;3010,$U$122:$U$123,IF($M$124=3010,$R$141,IF($M$124=3020,$U$122:$U$123,$R$141))))</f>
        <v>NIE DOTYCZY</v>
      </c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424"/>
      <c r="AL138" s="16">
        <v>3</v>
      </c>
      <c r="AM138" s="16">
        <v>400003</v>
      </c>
      <c r="AN138" s="35">
        <v>19</v>
      </c>
      <c r="AO138" s="35">
        <v>5</v>
      </c>
      <c r="AP138" s="80"/>
      <c r="AQ138" s="80"/>
      <c r="AR138" s="35">
        <v>0.6</v>
      </c>
      <c r="AS138" s="35">
        <v>1.8</v>
      </c>
      <c r="AT138" s="6"/>
      <c r="AU138" s="6"/>
      <c r="AV138" s="6"/>
      <c r="AW138" s="6"/>
      <c r="AX138" s="6"/>
      <c r="AY138" s="2"/>
      <c r="AZ138" s="7"/>
      <c r="BA138" s="10"/>
      <c r="BB138" s="10"/>
      <c r="BC138" s="8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15" hidden="1" thickBot="1">
      <c r="A139" s="1"/>
      <c r="B139" s="1"/>
      <c r="C139" s="1"/>
      <c r="D139" s="1"/>
      <c r="E139" s="1"/>
      <c r="F139" s="63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1">
        <v>3</v>
      </c>
      <c r="R139" s="8" t="s">
        <v>260</v>
      </c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425"/>
      <c r="AL139" s="127">
        <v>4</v>
      </c>
      <c r="AM139" s="127">
        <v>400004</v>
      </c>
      <c r="AN139" s="128">
        <v>19</v>
      </c>
      <c r="AO139" s="128">
        <v>5</v>
      </c>
      <c r="AP139" s="129"/>
      <c r="AQ139" s="129"/>
      <c r="AR139" s="128">
        <v>0.4</v>
      </c>
      <c r="AS139" s="128">
        <v>1</v>
      </c>
      <c r="AT139" s="6"/>
      <c r="AU139" s="6"/>
      <c r="AV139" s="6"/>
      <c r="AW139" s="6"/>
      <c r="AX139" s="6"/>
      <c r="AY139" s="2"/>
      <c r="AZ139" s="7"/>
      <c r="BA139" s="10"/>
      <c r="BB139" s="10"/>
      <c r="BC139" s="8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idden="1">
      <c r="A140" s="1"/>
      <c r="B140" s="438" t="s">
        <v>38</v>
      </c>
      <c r="C140" s="438"/>
      <c r="D140" s="438"/>
      <c r="E140" s="438"/>
      <c r="F140" s="63"/>
      <c r="G140" s="438" t="s">
        <v>38</v>
      </c>
      <c r="H140" s="438"/>
      <c r="I140" s="438"/>
      <c r="J140" s="438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439" t="s">
        <v>175</v>
      </c>
      <c r="AK140" s="424" t="s">
        <v>173</v>
      </c>
      <c r="AL140" s="33">
        <v>1</v>
      </c>
      <c r="AM140" s="33">
        <v>510001</v>
      </c>
      <c r="AN140" s="32">
        <v>2</v>
      </c>
      <c r="AO140" s="32">
        <v>4800</v>
      </c>
      <c r="AP140" s="126"/>
      <c r="AQ140" s="126"/>
      <c r="AR140" s="32">
        <v>270</v>
      </c>
      <c r="AS140" s="32">
        <v>12</v>
      </c>
      <c r="AT140" s="6"/>
      <c r="AU140" s="6"/>
      <c r="AV140" s="6"/>
      <c r="AW140" s="6"/>
      <c r="AX140" s="6"/>
      <c r="AY140" s="2"/>
      <c r="AZ140" s="7"/>
      <c r="BA140" s="10"/>
      <c r="BB140" s="10"/>
      <c r="BC140" s="8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idden="1">
      <c r="A141" s="1"/>
      <c r="B141" s="12" t="s">
        <v>39</v>
      </c>
      <c r="C141" s="440"/>
      <c r="D141" s="441"/>
      <c r="E141" s="13" t="s">
        <v>37</v>
      </c>
      <c r="F141" s="63"/>
      <c r="G141" s="12" t="s">
        <v>39</v>
      </c>
      <c r="H141" s="440"/>
      <c r="I141" s="441"/>
      <c r="J141" s="13" t="s">
        <v>37</v>
      </c>
      <c r="K141" s="1"/>
      <c r="L141" s="1"/>
      <c r="M141" s="1"/>
      <c r="N141" s="1"/>
      <c r="O141" s="1"/>
      <c r="P141" s="1"/>
      <c r="Q141" s="1"/>
      <c r="R141" s="8" t="s">
        <v>215</v>
      </c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433"/>
      <c r="AK141" s="424"/>
      <c r="AL141" s="16">
        <v>2</v>
      </c>
      <c r="AM141" s="16">
        <v>510002</v>
      </c>
      <c r="AN141" s="35">
        <v>2</v>
      </c>
      <c r="AO141" s="35">
        <v>3700</v>
      </c>
      <c r="AP141" s="80"/>
      <c r="AQ141" s="80"/>
      <c r="AR141" s="35">
        <v>270</v>
      </c>
      <c r="AS141" s="35">
        <v>14.5</v>
      </c>
      <c r="AT141" s="6"/>
      <c r="AU141" s="6"/>
      <c r="AV141" s="6"/>
      <c r="AW141" s="11"/>
      <c r="AX141" s="6"/>
      <c r="AY141" s="2"/>
      <c r="AZ141" s="7"/>
      <c r="BA141" s="10"/>
      <c r="BB141" s="10"/>
      <c r="BC141" s="8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idden="1">
      <c r="A142" s="1"/>
      <c r="B142" s="1"/>
      <c r="C142" s="1"/>
      <c r="D142" s="1"/>
      <c r="E142" s="1"/>
      <c r="F142" s="63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 t="s">
        <v>50</v>
      </c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433"/>
      <c r="AK142" s="424"/>
      <c r="AL142" s="16">
        <v>3</v>
      </c>
      <c r="AM142" s="16">
        <v>510003</v>
      </c>
      <c r="AN142" s="35">
        <v>2</v>
      </c>
      <c r="AO142" s="35">
        <v>1920</v>
      </c>
      <c r="AP142" s="80"/>
      <c r="AQ142" s="80"/>
      <c r="AR142" s="35">
        <v>270</v>
      </c>
      <c r="AS142" s="35">
        <v>14.5</v>
      </c>
      <c r="AT142" s="6"/>
      <c r="AU142" s="6"/>
      <c r="AV142" s="6"/>
      <c r="AW142" s="11"/>
      <c r="AX142" s="6"/>
      <c r="AY142" s="2"/>
      <c r="AZ142" s="7"/>
      <c r="BA142" s="10"/>
      <c r="BB142" s="10"/>
      <c r="BC142" s="8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idden="1">
      <c r="A143" s="1"/>
      <c r="B143" s="438" t="s">
        <v>41</v>
      </c>
      <c r="C143" s="438"/>
      <c r="D143" s="438"/>
      <c r="E143" s="438"/>
      <c r="F143" s="63"/>
      <c r="G143" s="438" t="s">
        <v>41</v>
      </c>
      <c r="H143" s="438"/>
      <c r="I143" s="438"/>
      <c r="J143" s="438"/>
      <c r="K143" s="1"/>
      <c r="L143" s="1"/>
      <c r="M143" s="1"/>
      <c r="N143" s="1"/>
      <c r="O143" s="1"/>
      <c r="P143" s="1"/>
      <c r="Q143" s="1">
        <v>1</v>
      </c>
      <c r="R143" s="1" t="str">
        <f>IF($M$130&lt;=10100,$U$127,IF($M$130&lt;20101,$U$129,IF($M$130&lt;=20212,$U$125,IF($M$130&lt;=20222,$U$127,IF($M$130&lt;30101,$U$129,IF($M$130&lt;=30212,$U$125,IF($M$130&lt;=30222,$U$127,(IF($M$130&lt;=62000,$R$131,(IF($M$130&lt;=70100,$R$139,$R$137)))))))))))</f>
        <v>Cały zakres wydajności cieplnej</v>
      </c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433"/>
      <c r="AK143" s="435"/>
      <c r="AL143" s="16">
        <v>4</v>
      </c>
      <c r="AM143" s="16">
        <v>510004</v>
      </c>
      <c r="AN143" s="35">
        <v>2</v>
      </c>
      <c r="AO143" s="35">
        <v>1280</v>
      </c>
      <c r="AP143" s="80"/>
      <c r="AQ143" s="80"/>
      <c r="AR143" s="35">
        <v>360</v>
      </c>
      <c r="AS143" s="35">
        <v>15</v>
      </c>
      <c r="AT143" s="6"/>
      <c r="AU143" s="6"/>
      <c r="AV143" s="6"/>
      <c r="AW143" s="6"/>
      <c r="AX143" s="6"/>
      <c r="AY143" s="2"/>
      <c r="AZ143" s="7"/>
      <c r="BA143" s="1"/>
      <c r="BB143" s="1"/>
      <c r="BC143" s="8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idden="1">
      <c r="A144" s="1"/>
      <c r="B144" s="12" t="s">
        <v>42</v>
      </c>
      <c r="C144" s="440"/>
      <c r="D144" s="441"/>
      <c r="E144" s="13" t="s">
        <v>37</v>
      </c>
      <c r="F144" s="63"/>
      <c r="G144" s="12" t="s">
        <v>42</v>
      </c>
      <c r="H144" s="440"/>
      <c r="I144" s="441"/>
      <c r="J144" s="13" t="s">
        <v>37</v>
      </c>
      <c r="K144" s="1"/>
      <c r="L144" s="1"/>
      <c r="M144" s="1"/>
      <c r="N144" s="1"/>
      <c r="O144" s="1"/>
      <c r="P144" s="1"/>
      <c r="Q144" s="1">
        <v>2</v>
      </c>
      <c r="R144" s="1" t="str">
        <f>IF($M$130&lt;=10100," ",IF($M$130&lt;20101,$U$130,IF($M$130&lt;=20212,$U$126,IF($M$130&lt;=20222," ",IF($M$130&lt;30101,$U$130,IF($M$130&lt;=30212,$U$126,IF($M$130&lt;=30222," ",IF($M$130&lt;=62000,$R$132,(IF($M$130&lt;=70100," ",$R$138))))))))))</f>
        <v xml:space="preserve"> </v>
      </c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433"/>
      <c r="AK144" s="437" t="s">
        <v>174</v>
      </c>
      <c r="AL144" s="16">
        <v>1</v>
      </c>
      <c r="AM144" s="16">
        <v>520001</v>
      </c>
      <c r="AN144" s="35">
        <v>2</v>
      </c>
      <c r="AO144" s="35">
        <v>7500</v>
      </c>
      <c r="AP144" s="80"/>
      <c r="AQ144" s="80"/>
      <c r="AR144" s="35">
        <v>270</v>
      </c>
      <c r="AS144" s="35">
        <v>12</v>
      </c>
      <c r="AT144" s="6"/>
      <c r="AU144" s="6"/>
      <c r="AV144" s="6"/>
      <c r="AW144" s="6"/>
      <c r="AX144" s="6"/>
      <c r="AY144" s="2"/>
      <c r="AZ144" s="7"/>
      <c r="BA144" s="1"/>
      <c r="BB144" s="1"/>
      <c r="BC144" s="8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idden="1">
      <c r="A145" s="1"/>
      <c r="B145" s="1"/>
      <c r="C145" s="1"/>
      <c r="D145" s="1"/>
      <c r="E145" s="1"/>
      <c r="F145" s="63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>
        <v>3</v>
      </c>
      <c r="R145" s="1" t="str">
        <f>IF($M$130&lt;=10100," ",IF($M$130&lt;20101,$U$131,IF($M$130&lt;=20222," ",IF($M$130&lt;30101,$U$131,IF($M$130&lt;=30222," ",IF($M$130&lt;=40000,$R$133,IF($M$130&lt;=62000,$R$135," ")))))))</f>
        <v xml:space="preserve"> 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433"/>
      <c r="AK145" s="424"/>
      <c r="AL145" s="16">
        <v>2</v>
      </c>
      <c r="AM145" s="16">
        <v>520002</v>
      </c>
      <c r="AN145" s="35">
        <v>2</v>
      </c>
      <c r="AO145" s="35">
        <v>3700</v>
      </c>
      <c r="AP145" s="80"/>
      <c r="AQ145" s="80"/>
      <c r="AR145" s="35">
        <v>270</v>
      </c>
      <c r="AS145" s="35">
        <v>14.5</v>
      </c>
      <c r="AT145" s="6"/>
      <c r="AU145" s="6"/>
      <c r="AV145" s="6"/>
      <c r="AW145" s="6"/>
      <c r="AX145" s="6"/>
      <c r="AY145" s="2"/>
      <c r="AZ145" s="7"/>
      <c r="BA145" s="1"/>
      <c r="BB145" s="1"/>
      <c r="BC145" s="8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idden="1">
      <c r="A146" s="1"/>
      <c r="B146" s="438" t="s">
        <v>158</v>
      </c>
      <c r="C146" s="438"/>
      <c r="D146" s="438"/>
      <c r="E146" s="438"/>
      <c r="F146" s="63"/>
      <c r="G146" s="438" t="s">
        <v>158</v>
      </c>
      <c r="H146" s="438"/>
      <c r="I146" s="438"/>
      <c r="J146" s="438"/>
      <c r="K146" s="1"/>
      <c r="L146" s="1"/>
      <c r="M146" s="1"/>
      <c r="N146" s="1"/>
      <c r="O146" s="1"/>
      <c r="P146" s="1"/>
      <c r="Q146" s="1">
        <v>4</v>
      </c>
      <c r="R146" s="1" t="str">
        <f>IF($M$130&lt;=30222," ",IF($M$130&lt;=40000,$R$134,IF($M$130&lt;=62000,$R$136,IF($M$130&lt;=20222," ",IF($M$130=60000,$U$127," ")))))</f>
        <v xml:space="preserve"> </v>
      </c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433"/>
      <c r="AK146" s="424"/>
      <c r="AL146" s="16">
        <v>3</v>
      </c>
      <c r="AM146" s="16">
        <v>520003</v>
      </c>
      <c r="AN146" s="35">
        <v>2</v>
      </c>
      <c r="AO146" s="35">
        <v>1920</v>
      </c>
      <c r="AP146" s="80"/>
      <c r="AQ146" s="80"/>
      <c r="AR146" s="35">
        <v>270</v>
      </c>
      <c r="AS146" s="35">
        <v>14.5</v>
      </c>
      <c r="AT146" s="6"/>
      <c r="AU146" s="6"/>
      <c r="AV146" s="6"/>
      <c r="AW146" s="6"/>
      <c r="AX146" s="6"/>
      <c r="AY146" s="2"/>
      <c r="AZ146" s="7"/>
      <c r="BA146" s="1"/>
      <c r="BB146" s="1"/>
      <c r="BC146" s="8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19.5" hidden="1" thickBot="1">
      <c r="A147" s="1"/>
      <c r="B147" s="78" t="s">
        <v>159</v>
      </c>
      <c r="C147" s="12" t="s">
        <v>40</v>
      </c>
      <c r="D147" s="77"/>
      <c r="E147" s="13" t="s">
        <v>37</v>
      </c>
      <c r="F147" s="63"/>
      <c r="G147" s="78" t="s">
        <v>159</v>
      </c>
      <c r="H147" s="12" t="s">
        <v>40</v>
      </c>
      <c r="I147" s="77"/>
      <c r="J147" s="13" t="s">
        <v>37</v>
      </c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434"/>
      <c r="AK147" s="425"/>
      <c r="AL147" s="127">
        <v>4</v>
      </c>
      <c r="AM147" s="127">
        <v>520004</v>
      </c>
      <c r="AN147" s="128">
        <v>2</v>
      </c>
      <c r="AO147" s="128">
        <v>1280</v>
      </c>
      <c r="AP147" s="129"/>
      <c r="AQ147" s="129"/>
      <c r="AR147" s="128">
        <v>360</v>
      </c>
      <c r="AS147" s="128">
        <v>15</v>
      </c>
      <c r="AT147" s="6"/>
      <c r="AU147" s="6"/>
      <c r="AV147" s="6"/>
      <c r="AW147" s="6"/>
      <c r="AX147" s="6"/>
      <c r="AY147" s="2"/>
      <c r="AZ147" s="7"/>
      <c r="BA147" s="1"/>
      <c r="BB147" s="1"/>
      <c r="BC147" s="8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t="18.75" hidden="1">
      <c r="A148" s="1"/>
      <c r="B148" s="78" t="s">
        <v>160</v>
      </c>
      <c r="C148" s="12" t="s">
        <v>40</v>
      </c>
      <c r="D148" s="77"/>
      <c r="E148" s="13" t="s">
        <v>37</v>
      </c>
      <c r="F148" s="63"/>
      <c r="G148" s="78" t="s">
        <v>160</v>
      </c>
      <c r="H148" s="12" t="s">
        <v>40</v>
      </c>
      <c r="I148" s="77"/>
      <c r="J148" s="13" t="s">
        <v>37</v>
      </c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432" t="s">
        <v>176</v>
      </c>
      <c r="AK148" s="423" t="s">
        <v>173</v>
      </c>
      <c r="AL148" s="130">
        <v>1</v>
      </c>
      <c r="AM148" s="130">
        <v>610001</v>
      </c>
      <c r="AN148" s="133">
        <v>1.4</v>
      </c>
      <c r="AO148" s="131">
        <v>3360</v>
      </c>
      <c r="AP148" s="134"/>
      <c r="AQ148" s="134"/>
      <c r="AR148" s="133">
        <v>190</v>
      </c>
      <c r="AS148" s="131">
        <v>8.5</v>
      </c>
      <c r="AT148" s="6"/>
      <c r="AU148" s="6"/>
      <c r="AV148" s="6"/>
      <c r="AW148" s="6"/>
      <c r="AX148" s="6"/>
      <c r="AY148" s="2"/>
      <c r="AZ148" s="7"/>
      <c r="BA148" s="10"/>
      <c r="BB148" s="10"/>
      <c r="BC148" s="8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idden="1">
      <c r="A149" s="1"/>
      <c r="B149" s="78" t="s">
        <v>7</v>
      </c>
      <c r="C149" s="12" t="s">
        <v>40</v>
      </c>
      <c r="D149" s="77"/>
      <c r="E149" s="13" t="s">
        <v>37</v>
      </c>
      <c r="F149" s="63"/>
      <c r="G149" s="78" t="s">
        <v>7</v>
      </c>
      <c r="H149" s="12" t="s">
        <v>40</v>
      </c>
      <c r="I149" s="77"/>
      <c r="J149" s="13" t="s">
        <v>37</v>
      </c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433"/>
      <c r="AK149" s="424"/>
      <c r="AL149" s="16">
        <v>2</v>
      </c>
      <c r="AM149" s="16">
        <v>610002</v>
      </c>
      <c r="AN149" s="35">
        <v>1.4</v>
      </c>
      <c r="AO149" s="35">
        <v>2590</v>
      </c>
      <c r="AP149" s="80"/>
      <c r="AQ149" s="80"/>
      <c r="AR149" s="35">
        <v>190</v>
      </c>
      <c r="AS149" s="35">
        <v>10.1</v>
      </c>
      <c r="AT149" s="6"/>
      <c r="AU149" s="6"/>
      <c r="AV149" s="6"/>
      <c r="AW149" s="6"/>
      <c r="AX149" s="6"/>
      <c r="AY149" s="2"/>
      <c r="AZ149" s="7"/>
      <c r="BA149" s="1"/>
      <c r="BB149" s="1"/>
      <c r="BC149" s="8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idden="1">
      <c r="A150" s="1"/>
      <c r="B150" s="78" t="s">
        <v>161</v>
      </c>
      <c r="C150" s="12" t="s">
        <v>40</v>
      </c>
      <c r="D150" s="77">
        <v>0</v>
      </c>
      <c r="E150" s="13" t="s">
        <v>37</v>
      </c>
      <c r="F150" s="63"/>
      <c r="G150" s="78" t="s">
        <v>161</v>
      </c>
      <c r="H150" s="12" t="s">
        <v>40</v>
      </c>
      <c r="I150" s="77"/>
      <c r="J150" s="13" t="s">
        <v>37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433"/>
      <c r="AK150" s="424"/>
      <c r="AL150" s="16">
        <v>3</v>
      </c>
      <c r="AM150" s="16">
        <v>610003</v>
      </c>
      <c r="AN150" s="35">
        <v>1.4</v>
      </c>
      <c r="AO150" s="35">
        <v>1345</v>
      </c>
      <c r="AP150" s="80"/>
      <c r="AQ150" s="80"/>
      <c r="AR150" s="35">
        <v>190</v>
      </c>
      <c r="AS150" s="35">
        <v>10.1</v>
      </c>
      <c r="AT150" s="6"/>
      <c r="AU150" s="6"/>
      <c r="AV150" s="6"/>
      <c r="AW150" s="6"/>
      <c r="AX150" s="6"/>
      <c r="AY150" s="2"/>
      <c r="AZ150" s="7"/>
      <c r="BA150" s="1"/>
      <c r="BB150" s="1"/>
      <c r="BC150" s="8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idden="1">
      <c r="A151" s="1"/>
      <c r="B151" s="1"/>
      <c r="C151" s="1"/>
      <c r="D151" s="1"/>
      <c r="E151" s="1"/>
      <c r="F151" s="63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 t="s">
        <v>51</v>
      </c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433"/>
      <c r="AK151" s="435"/>
      <c r="AL151" s="16">
        <v>4</v>
      </c>
      <c r="AM151" s="16">
        <v>610004</v>
      </c>
      <c r="AN151" s="88">
        <v>1.4</v>
      </c>
      <c r="AO151" s="35">
        <v>900</v>
      </c>
      <c r="AP151" s="89"/>
      <c r="AQ151" s="89"/>
      <c r="AR151" s="88">
        <v>225</v>
      </c>
      <c r="AS151" s="35">
        <v>10.5</v>
      </c>
      <c r="AT151" s="6"/>
      <c r="AU151" s="6"/>
      <c r="AV151" s="6"/>
      <c r="AW151" s="6"/>
      <c r="AX151" s="6"/>
      <c r="AY151" s="2"/>
      <c r="AZ151" s="7"/>
      <c r="BA151" s="10"/>
      <c r="BB151" s="10"/>
      <c r="BC151" s="8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t="15" hidden="1">
      <c r="A152" s="1"/>
      <c r="B152" s="436" t="s">
        <v>53</v>
      </c>
      <c r="C152" s="436"/>
      <c r="D152" s="436"/>
      <c r="E152" s="436"/>
      <c r="F152" s="63"/>
      <c r="G152" s="436" t="s">
        <v>53</v>
      </c>
      <c r="H152" s="436"/>
      <c r="I152" s="436"/>
      <c r="J152" s="436"/>
      <c r="K152" s="1"/>
      <c r="L152" s="1"/>
      <c r="M152" s="1"/>
      <c r="N152" s="1"/>
      <c r="O152" s="1"/>
      <c r="P152" s="1"/>
      <c r="Q152" s="1">
        <v>1</v>
      </c>
      <c r="R152" s="1" t="str">
        <f>IF($O$130&lt;=10100,$U$127,IF($O$130&lt;20101,$U$129,IF($O$130&lt;=20212,$U$125,IF($O$130&lt;=20222,$U$127,IF($O$130&lt;30101,$U$129,IF($O$130&lt;=30212,$U$125,IF($O$130&lt;=30222,$U$127,(IF($O$130&lt;=62000,$R$131,(IF($O$130&lt;=70100,$R$139,$R$137)))))))))))</f>
        <v>Cały zakres wydajności cieplnej</v>
      </c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433"/>
      <c r="AK152" s="437" t="s">
        <v>174</v>
      </c>
      <c r="AL152" s="16">
        <v>1</v>
      </c>
      <c r="AM152" s="16">
        <v>620001</v>
      </c>
      <c r="AN152" s="88">
        <v>1.4</v>
      </c>
      <c r="AO152" s="35">
        <v>5250</v>
      </c>
      <c r="AP152" s="81"/>
      <c r="AQ152" s="81"/>
      <c r="AR152" s="88">
        <v>190</v>
      </c>
      <c r="AS152" s="35">
        <v>8.5</v>
      </c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t="18" hidden="1">
      <c r="A153" s="1"/>
      <c r="B153" s="14" t="s">
        <v>45</v>
      </c>
      <c r="C153" s="265"/>
      <c r="D153" s="1"/>
      <c r="E153" s="61" t="s">
        <v>48</v>
      </c>
      <c r="F153" s="63"/>
      <c r="G153" s="62" t="s">
        <v>45</v>
      </c>
      <c r="H153" s="265"/>
      <c r="I153" s="70">
        <f>IF($O$134&lt;301001,$H$135*$H$138*$O$153*(100-$I$147)/100,IF($O$134&lt;=301003,"Nie oblicza się",IF($O$134&lt;701001,$H$135*$H$138*$O$153*(100-$I$147)/100,$H$135*$O$153*(100-$I$147)/100)))</f>
        <v>0</v>
      </c>
      <c r="J153" s="16" t="s">
        <v>48</v>
      </c>
      <c r="K153" s="1"/>
      <c r="L153" s="1"/>
      <c r="M153" s="1">
        <f>VLOOKUP($M$134,$AM$116:$AS$158,2)</f>
        <v>0</v>
      </c>
      <c r="N153" s="1"/>
      <c r="O153" s="1">
        <f>VLOOKUP($O$134,$AM$116:$AS$158,2)</f>
        <v>0</v>
      </c>
      <c r="P153" s="1"/>
      <c r="Q153" s="1">
        <v>2</v>
      </c>
      <c r="R153" s="1" t="str">
        <f>IF($O$130&lt;=10100," ",IF($O$130&lt;20101,$U$130,IF($O$130&lt;=20212,$U$126,IF($O$130&lt;=20222," ",IF($O$130&lt;30101,$U$130,IF($O$130&lt;=30212,$U$126,IF($O$130&lt;=30222," ",IF($O$130&lt;=62000,$R$132,(IF($O$130&lt;=70100," ",$R$138))))))))))</f>
        <v xml:space="preserve"> </v>
      </c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433"/>
      <c r="AK153" s="424"/>
      <c r="AL153" s="16">
        <v>2</v>
      </c>
      <c r="AM153" s="16">
        <v>620002</v>
      </c>
      <c r="AN153" s="88">
        <v>1.4</v>
      </c>
      <c r="AO153" s="35">
        <v>2590</v>
      </c>
      <c r="AP153" s="81"/>
      <c r="AQ153" s="81"/>
      <c r="AR153" s="35">
        <v>190</v>
      </c>
      <c r="AS153" s="35">
        <v>10.1</v>
      </c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t="18" hidden="1">
      <c r="A154" s="1"/>
      <c r="B154" s="14" t="s">
        <v>46</v>
      </c>
      <c r="C154" s="265"/>
      <c r="D154" s="1"/>
      <c r="E154" s="61" t="s">
        <v>48</v>
      </c>
      <c r="F154" s="63"/>
      <c r="G154" s="62" t="s">
        <v>46</v>
      </c>
      <c r="H154" s="265"/>
      <c r="I154" s="15">
        <f>IF($O$134&lt;301001,$H$135*$O$154*(100-$I$148)/100,IF($O$134&lt;=301003,"Nie oblicza się",$H$135*$O$154*(100-$I$148)/100))</f>
        <v>0</v>
      </c>
      <c r="J154" s="16" t="s">
        <v>48</v>
      </c>
      <c r="K154" s="1"/>
      <c r="L154" s="1"/>
      <c r="M154" s="1">
        <f>VLOOKUP($M$134,$AM$116:$AS$158,3)</f>
        <v>0</v>
      </c>
      <c r="N154" s="1"/>
      <c r="O154" s="1">
        <f>VLOOKUP($O$134,$AM$116:$AS$158,3)</f>
        <v>0</v>
      </c>
      <c r="P154" s="1"/>
      <c r="Q154" s="1">
        <v>3</v>
      </c>
      <c r="R154" s="1" t="str">
        <f>IF($O$130&lt;=10100," ",IF($O$130&lt;20101,$U$131,IF($O$130&lt;=20222," ",IF($O$130&lt;30101,$U$131,IF($O$130&lt;=30222," ",IF($O$130&lt;=40000,$R$133,IF($O$130&lt;=62000,$R$135," ")))))))</f>
        <v xml:space="preserve"> </v>
      </c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433"/>
      <c r="AK154" s="424"/>
      <c r="AL154" s="16">
        <v>3</v>
      </c>
      <c r="AM154" s="16">
        <v>620003</v>
      </c>
      <c r="AN154" s="88">
        <v>1.4</v>
      </c>
      <c r="AO154" s="35">
        <v>1345</v>
      </c>
      <c r="AP154" s="80"/>
      <c r="AQ154" s="80"/>
      <c r="AR154" s="35">
        <v>190</v>
      </c>
      <c r="AS154" s="35">
        <v>10.1</v>
      </c>
      <c r="AT154" s="6"/>
      <c r="AU154" s="6"/>
      <c r="AV154" s="6"/>
      <c r="AW154" s="6"/>
      <c r="AX154" s="6"/>
      <c r="AY154" s="6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t="18.75" hidden="1" thickBot="1">
      <c r="A155" s="1"/>
      <c r="B155" s="14" t="s">
        <v>47</v>
      </c>
      <c r="C155" s="265"/>
      <c r="D155" s="1"/>
      <c r="E155" s="61" t="s">
        <v>48</v>
      </c>
      <c r="F155" s="63"/>
      <c r="G155" s="62" t="s">
        <v>47</v>
      </c>
      <c r="H155" s="265"/>
      <c r="I155" s="15" t="s">
        <v>179</v>
      </c>
      <c r="J155" s="16" t="s">
        <v>48</v>
      </c>
      <c r="K155" s="1"/>
      <c r="L155" s="1"/>
      <c r="M155" s="1">
        <f>VLOOKUP($M$134,$AM$116:$AS$158,5)</f>
        <v>0</v>
      </c>
      <c r="N155" s="1"/>
      <c r="O155" s="1">
        <f>VLOOKUP($O$134,$AM$116:$AS$158,5)</f>
        <v>0</v>
      </c>
      <c r="P155" s="1"/>
      <c r="Q155" s="1">
        <v>4</v>
      </c>
      <c r="R155" s="1" t="str">
        <f>IF($O$130&lt;=30222," ",IF($O$130&lt;=40000,$R$134,IF($O$130&lt;=62000,$R$136,IF($O$130&lt;=20222," ",IF($O$130=60000,$U$127," ")))))</f>
        <v xml:space="preserve"> </v>
      </c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434"/>
      <c r="AK155" s="425"/>
      <c r="AL155" s="127">
        <v>4</v>
      </c>
      <c r="AM155" s="127">
        <v>620004</v>
      </c>
      <c r="AN155" s="135">
        <v>1.4</v>
      </c>
      <c r="AO155" s="128">
        <v>900</v>
      </c>
      <c r="AP155" s="129"/>
      <c r="AQ155" s="129"/>
      <c r="AR155" s="135">
        <v>225</v>
      </c>
      <c r="AS155" s="128">
        <v>10.5</v>
      </c>
      <c r="AT155" s="6"/>
      <c r="AU155" s="6"/>
      <c r="AV155" s="6"/>
      <c r="AW155" s="6"/>
      <c r="AX155" s="6"/>
      <c r="AY155" s="6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15" hidden="1">
      <c r="A156" s="1"/>
      <c r="B156" s="14" t="s">
        <v>43</v>
      </c>
      <c r="C156" s="265"/>
      <c r="D156" s="1"/>
      <c r="E156" s="61" t="s">
        <v>48</v>
      </c>
      <c r="F156" s="63"/>
      <c r="G156" s="62" t="s">
        <v>43</v>
      </c>
      <c r="H156" s="265"/>
      <c r="I156" s="15">
        <f>IF($O$134&lt;301001,$H$135*$O$156*(100-$I$149)/100,IF($O$134&lt;=301003,"Nie oblicza się",$H$135*$O$156*(100-$I$149)/100))</f>
        <v>0</v>
      </c>
      <c r="J156" s="16" t="s">
        <v>48</v>
      </c>
      <c r="K156" s="1"/>
      <c r="L156" s="1"/>
      <c r="M156" s="1">
        <f>VLOOKUP($M$134,$AM$116:$AS$158,6)</f>
        <v>0</v>
      </c>
      <c r="N156" s="1"/>
      <c r="O156" s="1">
        <f>VLOOKUP($O$134,$AM$116:$AS$158,6)</f>
        <v>0</v>
      </c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423" t="s">
        <v>177</v>
      </c>
      <c r="AL156" s="130">
        <v>1</v>
      </c>
      <c r="AM156" s="130">
        <v>701001</v>
      </c>
      <c r="AN156" s="133">
        <f>T172</f>
        <v>0.02</v>
      </c>
      <c r="AO156" s="131">
        <f>T173</f>
        <v>0.8</v>
      </c>
      <c r="AP156" s="136"/>
      <c r="AQ156" s="136">
        <f>T174</f>
        <v>0</v>
      </c>
      <c r="AR156" s="133">
        <f>T175</f>
        <v>11</v>
      </c>
      <c r="AS156" s="131">
        <f>T176</f>
        <v>2.5</v>
      </c>
      <c r="AT156" s="1"/>
      <c r="AU156" s="1"/>
      <c r="AV156" s="1"/>
      <c r="AW156" s="1"/>
      <c r="AX156" s="1"/>
      <c r="AY156" s="6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t="15" hidden="1">
      <c r="A157" s="1"/>
      <c r="B157" s="426" t="s">
        <v>44</v>
      </c>
      <c r="C157" s="427"/>
      <c r="D157" s="1"/>
      <c r="E157" s="61" t="s">
        <v>48</v>
      </c>
      <c r="F157" s="63"/>
      <c r="G157" s="428" t="s">
        <v>44</v>
      </c>
      <c r="H157" s="427"/>
      <c r="I157" s="15">
        <f>IF($O$134&lt;301001,$H$135*$O$157*$H$141*(100-$I$150)/(100-$H$144),IF($O$134&lt;=301003,"Nie oblicza się",IF($O$134&lt;=302221,$H$135*$O$157*$H$141*(100-$I$150)/(100-$H$144),IF($O$134&lt;=701001,$H$135*$O$157*(100-$I$150)/(100-$H$144),$H$135*$O$157*$H$141*(100-$I$150)/(100-$H$144)))))</f>
        <v>0</v>
      </c>
      <c r="J157" s="16" t="s">
        <v>48</v>
      </c>
      <c r="K157" s="1"/>
      <c r="L157" s="1"/>
      <c r="M157" s="1">
        <f>VLOOKUP($M$134,$AM$116:$AS$158,7)</f>
        <v>0</v>
      </c>
      <c r="N157" s="1"/>
      <c r="O157" s="1">
        <f>VLOOKUP($O$134,$AM$116:$AS$158,7)</f>
        <v>0</v>
      </c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424"/>
      <c r="AL157" s="16">
        <v>2</v>
      </c>
      <c r="AM157" s="16">
        <v>702001</v>
      </c>
      <c r="AN157" s="88">
        <f>Q172</f>
        <v>0.11</v>
      </c>
      <c r="AO157" s="35">
        <f>Q173</f>
        <v>1</v>
      </c>
      <c r="AP157" s="80"/>
      <c r="AQ157" s="80">
        <f>Q174</f>
        <v>0</v>
      </c>
      <c r="AR157" s="88">
        <f>Q175</f>
        <v>26</v>
      </c>
      <c r="AS157" s="35">
        <f>Q176</f>
        <v>1.5</v>
      </c>
      <c r="AT157" s="6"/>
      <c r="AU157" s="6"/>
      <c r="AV157" s="6"/>
      <c r="AW157" s="6"/>
      <c r="AX157" s="6"/>
      <c r="AY157" s="6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t="15" hidden="1" thickBot="1">
      <c r="A158" s="1"/>
      <c r="B158" s="1"/>
      <c r="C158" s="1"/>
      <c r="D158" s="1"/>
      <c r="E158" s="1"/>
      <c r="F158" s="63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425"/>
      <c r="AL158" s="127">
        <v>3</v>
      </c>
      <c r="AM158" s="127">
        <v>702002</v>
      </c>
      <c r="AN158" s="135">
        <f>S172</f>
        <v>0.11</v>
      </c>
      <c r="AO158" s="128">
        <f>S173</f>
        <v>0.95</v>
      </c>
      <c r="AP158" s="129"/>
      <c r="AQ158" s="129">
        <f>S174</f>
        <v>0</v>
      </c>
      <c r="AR158" s="135">
        <f>S175</f>
        <v>16</v>
      </c>
      <c r="AS158" s="128">
        <f>S176</f>
        <v>1.5</v>
      </c>
      <c r="AT158" s="1"/>
      <c r="AU158" s="1"/>
      <c r="AV158" s="1"/>
      <c r="AW158" s="1"/>
      <c r="AX158" s="1"/>
      <c r="AY158" s="6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t="15" hidden="1">
      <c r="A159" s="1"/>
      <c r="B159" s="429" t="s">
        <v>52</v>
      </c>
      <c r="C159" s="430"/>
      <c r="D159" s="430"/>
      <c r="E159" s="430"/>
      <c r="F159" s="430"/>
      <c r="G159" s="430"/>
      <c r="H159" s="430"/>
      <c r="I159" s="430"/>
      <c r="J159" s="43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2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t="18" hidden="1">
      <c r="A160" s="1"/>
      <c r="B160" s="64"/>
      <c r="C160" s="14" t="s">
        <v>45</v>
      </c>
      <c r="D160" s="265"/>
      <c r="E160" s="1"/>
      <c r="F160" s="16" t="s">
        <v>48</v>
      </c>
      <c r="G160" s="1"/>
      <c r="H160" s="2"/>
      <c r="I160" s="2"/>
      <c r="J160" s="6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2"/>
      <c r="AN160" s="82" t="s">
        <v>4</v>
      </c>
      <c r="AO160" s="82" t="s">
        <v>5</v>
      </c>
      <c r="AP160" s="83" t="s">
        <v>5</v>
      </c>
      <c r="AQ160" s="82" t="s">
        <v>6</v>
      </c>
      <c r="AR160" s="84" t="s">
        <v>7</v>
      </c>
      <c r="AS160" s="82" t="s">
        <v>8</v>
      </c>
      <c r="AT160" s="6"/>
      <c r="AU160" s="6"/>
      <c r="AV160" s="6"/>
      <c r="AW160" s="6"/>
      <c r="AX160" s="6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t="18" hidden="1">
      <c r="A161" s="1"/>
      <c r="B161" s="64"/>
      <c r="C161" s="14" t="s">
        <v>46</v>
      </c>
      <c r="D161" s="265"/>
      <c r="E161" s="1"/>
      <c r="F161" s="16" t="s">
        <v>48</v>
      </c>
      <c r="G161" s="1"/>
      <c r="H161" s="2"/>
      <c r="I161" s="2"/>
      <c r="J161" s="6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2"/>
      <c r="AN161" s="6"/>
      <c r="AO161" s="6"/>
      <c r="AP161" s="6"/>
      <c r="AQ161" s="6"/>
      <c r="AR161" s="6"/>
      <c r="AS161" s="6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t="18" hidden="1">
      <c r="A162" s="1"/>
      <c r="B162" s="64"/>
      <c r="C162" s="14" t="s">
        <v>47</v>
      </c>
      <c r="D162" s="265"/>
      <c r="E162" s="1"/>
      <c r="F162" s="16" t="s">
        <v>48</v>
      </c>
      <c r="G162" s="1"/>
      <c r="H162" s="2"/>
      <c r="I162" s="2"/>
      <c r="J162" s="6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2"/>
      <c r="AN162" s="6"/>
      <c r="AO162" s="6"/>
      <c r="AP162" s="6"/>
      <c r="AQ162" s="6"/>
      <c r="AR162" s="6"/>
      <c r="AS162" s="6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t="15" hidden="1">
      <c r="A163" s="1"/>
      <c r="B163" s="64"/>
      <c r="C163" s="14" t="s">
        <v>43</v>
      </c>
      <c r="D163" s="265"/>
      <c r="E163" s="1"/>
      <c r="F163" s="16" t="s">
        <v>48</v>
      </c>
      <c r="G163" s="1"/>
      <c r="H163" s="2"/>
      <c r="I163" s="2"/>
      <c r="J163" s="6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2"/>
      <c r="AN163" s="6"/>
      <c r="AO163" s="6"/>
      <c r="AP163" s="6"/>
      <c r="AQ163" s="6"/>
      <c r="AR163" s="6"/>
      <c r="AS163" s="6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t="15" hidden="1">
      <c r="A164" s="1"/>
      <c r="B164" s="64"/>
      <c r="C164" s="426" t="s">
        <v>44</v>
      </c>
      <c r="D164" s="427"/>
      <c r="E164" s="1"/>
      <c r="F164" s="16" t="s">
        <v>48</v>
      </c>
      <c r="G164" s="1"/>
      <c r="H164" s="2"/>
      <c r="I164" s="2"/>
      <c r="J164" s="6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2"/>
      <c r="AN164" s="6"/>
      <c r="AO164" s="6"/>
      <c r="AP164" s="6"/>
      <c r="AQ164" s="6"/>
      <c r="AR164" s="6"/>
      <c r="AS164" s="6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idden="1">
      <c r="A165" s="1"/>
      <c r="B165" s="66"/>
      <c r="C165" s="67"/>
      <c r="D165" s="67"/>
      <c r="E165" s="67"/>
      <c r="F165" s="67"/>
      <c r="G165" s="67"/>
      <c r="H165" s="67"/>
      <c r="I165" s="67"/>
      <c r="J165" s="68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2"/>
      <c r="AN165" s="6"/>
      <c r="AO165" s="6"/>
      <c r="AP165" s="6"/>
      <c r="AQ165" s="6"/>
      <c r="AR165" s="6"/>
      <c r="AS165" s="6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idden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2"/>
      <c r="AN166" s="6"/>
      <c r="AO166" s="6"/>
      <c r="AP166" s="6"/>
      <c r="AQ166" s="6"/>
      <c r="AR166" s="6"/>
      <c r="AS166" s="6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idden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2"/>
      <c r="AN167" s="6"/>
      <c r="AO167" s="6"/>
      <c r="AP167" s="6"/>
      <c r="AQ167" s="6"/>
      <c r="AR167" s="6"/>
      <c r="AS167" s="6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idden="1">
      <c r="A168" s="1"/>
      <c r="B168" s="422" t="s">
        <v>220</v>
      </c>
      <c r="C168" s="422"/>
      <c r="D168" s="422"/>
      <c r="E168" s="422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2"/>
      <c r="AN168" s="6"/>
      <c r="AO168" s="6"/>
      <c r="AP168" s="6"/>
      <c r="AQ168" s="6"/>
      <c r="AR168" s="6"/>
      <c r="AS168" s="6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5" hidden="1">
      <c r="A169" s="1"/>
      <c r="B169" s="418"/>
      <c r="C169" s="418"/>
      <c r="D169" s="418"/>
      <c r="E169" s="418"/>
      <c r="F169" s="1"/>
      <c r="G169" s="1"/>
      <c r="H169" s="1"/>
      <c r="I169" s="1"/>
      <c r="J169" s="1"/>
      <c r="K169" s="1"/>
      <c r="L169" s="1"/>
      <c r="M169" s="1"/>
      <c r="N169" s="1"/>
      <c r="O169" s="73" t="s">
        <v>180</v>
      </c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2"/>
      <c r="AN169" s="6"/>
      <c r="AO169" s="6"/>
      <c r="AP169" s="6"/>
      <c r="AQ169" s="6"/>
      <c r="AR169" s="6"/>
      <c r="AS169" s="6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t="15" hidden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73"/>
      <c r="P170" s="1"/>
      <c r="Q170" s="417" t="s">
        <v>9</v>
      </c>
      <c r="R170" s="417"/>
      <c r="S170" s="417"/>
      <c r="T170" s="417" t="s">
        <v>3</v>
      </c>
      <c r="U170" s="417"/>
      <c r="V170" s="417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2"/>
      <c r="AN170" s="6"/>
      <c r="AO170" s="6"/>
      <c r="AP170" s="6"/>
      <c r="AQ170" s="6"/>
      <c r="AR170" s="6"/>
      <c r="AS170" s="6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t="15" hidden="1">
      <c r="A171" s="1"/>
      <c r="B171" s="422" t="s">
        <v>221</v>
      </c>
      <c r="C171" s="422"/>
      <c r="D171" s="422"/>
      <c r="E171" s="422"/>
      <c r="F171" s="1"/>
      <c r="G171" s="1"/>
      <c r="H171" s="1"/>
      <c r="I171" s="1"/>
      <c r="J171" s="1"/>
      <c r="K171" s="1"/>
      <c r="L171" s="1"/>
      <c r="M171" s="1"/>
      <c r="N171" s="1"/>
      <c r="O171" s="73"/>
      <c r="P171" s="1"/>
      <c r="Q171" s="16" t="s">
        <v>181</v>
      </c>
      <c r="R171" s="16"/>
      <c r="S171" s="16" t="s">
        <v>182</v>
      </c>
      <c r="T171" s="417" t="s">
        <v>259</v>
      </c>
      <c r="U171" s="417"/>
      <c r="V171" s="417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2"/>
      <c r="AN171" s="6"/>
      <c r="AO171" s="6"/>
      <c r="AP171" s="6"/>
      <c r="AQ171" s="6"/>
      <c r="AR171" s="6"/>
      <c r="AS171" s="6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t="18" hidden="1">
      <c r="A172" s="1"/>
      <c r="B172" s="418"/>
      <c r="C172" s="418"/>
      <c r="D172" s="418"/>
      <c r="E172" s="418"/>
      <c r="F172" s="1"/>
      <c r="G172" s="1"/>
      <c r="H172" s="1"/>
      <c r="I172" s="1"/>
      <c r="J172" s="1"/>
      <c r="K172" s="1"/>
      <c r="L172" s="1"/>
      <c r="M172" s="1"/>
      <c r="N172" s="1"/>
      <c r="O172" s="14" t="s">
        <v>45</v>
      </c>
      <c r="P172" s="265"/>
      <c r="Q172" s="85">
        <v>0.11</v>
      </c>
      <c r="R172" s="87"/>
      <c r="S172" s="87">
        <v>0.11</v>
      </c>
      <c r="T172" s="419">
        <v>0.02</v>
      </c>
      <c r="U172" s="420"/>
      <c r="V172" s="42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2"/>
      <c r="AN172" s="6"/>
      <c r="AO172" s="6"/>
      <c r="AP172" s="1"/>
      <c r="AQ172" s="6"/>
      <c r="AR172" s="6"/>
      <c r="AS172" s="6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t="18" hidden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4" t="s">
        <v>46</v>
      </c>
      <c r="P173" s="265"/>
      <c r="Q173" s="72">
        <v>1</v>
      </c>
      <c r="R173" s="86"/>
      <c r="S173" s="86">
        <v>0.95</v>
      </c>
      <c r="T173" s="419">
        <v>0.8</v>
      </c>
      <c r="U173" s="420"/>
      <c r="V173" s="42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2"/>
      <c r="AN173" s="6"/>
      <c r="AO173" s="6"/>
      <c r="AP173" s="6"/>
      <c r="AQ173" s="6"/>
      <c r="AR173" s="6"/>
      <c r="AS173" s="6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t="18" hidden="1">
      <c r="A174" s="1"/>
      <c r="B174" s="422" t="s">
        <v>222</v>
      </c>
      <c r="C174" s="42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4" t="s">
        <v>47</v>
      </c>
      <c r="P174" s="265"/>
      <c r="Q174" s="72">
        <v>0</v>
      </c>
      <c r="R174" s="86"/>
      <c r="S174" s="86">
        <v>0</v>
      </c>
      <c r="T174" s="419">
        <v>0</v>
      </c>
      <c r="U174" s="420"/>
      <c r="V174" s="42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2"/>
      <c r="AN174" s="6"/>
      <c r="AO174" s="6"/>
      <c r="AP174" s="6"/>
      <c r="AQ174" s="6"/>
      <c r="AR174" s="6"/>
      <c r="AS174" s="6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t="15" hidden="1">
      <c r="A175" s="1"/>
      <c r="B175" s="418"/>
      <c r="C175" s="418"/>
      <c r="D175" s="418"/>
      <c r="E175" s="418"/>
      <c r="F175" s="1"/>
      <c r="G175" s="1"/>
      <c r="H175" s="1"/>
      <c r="I175" s="1"/>
      <c r="J175" s="1"/>
      <c r="K175" s="1"/>
      <c r="L175" s="1"/>
      <c r="M175" s="1"/>
      <c r="N175" s="1"/>
      <c r="O175" s="14" t="s">
        <v>43</v>
      </c>
      <c r="P175" s="265"/>
      <c r="Q175" s="72">
        <v>26</v>
      </c>
      <c r="R175" s="86"/>
      <c r="S175" s="86">
        <v>16</v>
      </c>
      <c r="T175" s="419">
        <v>11</v>
      </c>
      <c r="U175" s="420"/>
      <c r="V175" s="42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2"/>
      <c r="AN175" s="6"/>
      <c r="AO175" s="6"/>
      <c r="AP175" s="6"/>
      <c r="AQ175" s="6"/>
      <c r="AR175" s="6"/>
      <c r="AS175" s="6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t="15" hidden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409" t="s">
        <v>44</v>
      </c>
      <c r="P176" s="370"/>
      <c r="Q176" s="72">
        <v>1.5</v>
      </c>
      <c r="R176" s="86"/>
      <c r="S176" s="86">
        <v>1.5</v>
      </c>
      <c r="T176" s="419">
        <v>2.5</v>
      </c>
      <c r="U176" s="420"/>
      <c r="V176" s="42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2"/>
      <c r="AN176" s="6"/>
      <c r="AO176" s="6"/>
      <c r="AP176" s="6"/>
      <c r="AQ176" s="6"/>
      <c r="AR176" s="6"/>
      <c r="AS176" s="6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5" hidden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73" t="s">
        <v>143</v>
      </c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2"/>
      <c r="AN177" s="6"/>
      <c r="AO177" s="6"/>
      <c r="AP177" s="6"/>
      <c r="AQ177" s="6"/>
      <c r="AR177" s="6"/>
      <c r="AS177" s="6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idden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2"/>
      <c r="AN178" s="6"/>
      <c r="AO178" s="6"/>
      <c r="AP178" s="6"/>
      <c r="AQ178" s="6"/>
      <c r="AR178" s="6"/>
      <c r="AS178" s="6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t="15" hidden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73"/>
      <c r="P179" s="1"/>
      <c r="Q179" s="417" t="s">
        <v>9</v>
      </c>
      <c r="R179" s="417"/>
      <c r="S179" s="417"/>
      <c r="T179" s="417" t="s">
        <v>3</v>
      </c>
      <c r="U179" s="417"/>
      <c r="V179" s="417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2"/>
      <c r="AN179" s="6"/>
      <c r="AO179" s="6"/>
      <c r="AP179" s="6"/>
      <c r="AQ179" s="6"/>
      <c r="AR179" s="6"/>
      <c r="AS179" s="6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t="15" hidden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73"/>
      <c r="P180" s="1"/>
      <c r="Q180" s="16" t="s">
        <v>181</v>
      </c>
      <c r="R180" s="16"/>
      <c r="S180" s="16" t="s">
        <v>182</v>
      </c>
      <c r="T180" s="417" t="s">
        <v>259</v>
      </c>
      <c r="U180" s="417"/>
      <c r="V180" s="417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2"/>
      <c r="AN180" s="6"/>
      <c r="AO180" s="6"/>
      <c r="AP180" s="6"/>
      <c r="AQ180" s="6"/>
      <c r="AR180" s="6"/>
      <c r="AS180" s="6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t="18" hidden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4" t="s">
        <v>45</v>
      </c>
      <c r="P181" s="265"/>
      <c r="Q181" s="90">
        <v>0.11</v>
      </c>
      <c r="R181" s="33"/>
      <c r="S181" s="33">
        <v>0.11</v>
      </c>
      <c r="T181" s="410">
        <v>0.02</v>
      </c>
      <c r="U181" s="411"/>
      <c r="V181" s="412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2"/>
      <c r="AN181" s="6"/>
      <c r="AO181" s="6"/>
      <c r="AP181" s="6"/>
      <c r="AQ181" s="6"/>
      <c r="AR181" s="6"/>
      <c r="AS181" s="6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8" hidden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4" t="s">
        <v>46</v>
      </c>
      <c r="P182" s="265"/>
      <c r="Q182" s="91">
        <v>1</v>
      </c>
      <c r="R182" s="16"/>
      <c r="S182" s="16">
        <v>0.95</v>
      </c>
      <c r="T182" s="410">
        <v>0.8</v>
      </c>
      <c r="U182" s="411"/>
      <c r="V182" s="412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2"/>
      <c r="AN182" s="6"/>
      <c r="AO182" s="6"/>
      <c r="AP182" s="6"/>
      <c r="AQ182" s="6"/>
      <c r="AR182" s="6"/>
      <c r="AS182" s="6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8" hidden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4" t="s">
        <v>47</v>
      </c>
      <c r="P183" s="265"/>
      <c r="Q183" s="91">
        <v>0</v>
      </c>
      <c r="R183" s="16"/>
      <c r="S183" s="16">
        <v>0</v>
      </c>
      <c r="T183" s="410">
        <v>0</v>
      </c>
      <c r="U183" s="411"/>
      <c r="V183" s="412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2"/>
      <c r="AN183" s="6"/>
      <c r="AO183" s="6"/>
      <c r="AP183" s="6"/>
      <c r="AQ183" s="6"/>
      <c r="AR183" s="6"/>
      <c r="AS183" s="6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5" hidden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4" t="s">
        <v>43</v>
      </c>
      <c r="P184" s="265"/>
      <c r="Q184" s="91">
        <v>26</v>
      </c>
      <c r="R184" s="16"/>
      <c r="S184" s="16">
        <v>16</v>
      </c>
      <c r="T184" s="410">
        <v>11</v>
      </c>
      <c r="U184" s="411"/>
      <c r="V184" s="412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2"/>
      <c r="AN184" s="6"/>
      <c r="AO184" s="6"/>
      <c r="AP184" s="6"/>
      <c r="AQ184" s="6"/>
      <c r="AR184" s="6"/>
      <c r="AS184" s="6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5" hidden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409" t="s">
        <v>44</v>
      </c>
      <c r="P185" s="370"/>
      <c r="Q185" s="91">
        <v>1.5</v>
      </c>
      <c r="R185" s="16"/>
      <c r="S185" s="16">
        <v>1.5</v>
      </c>
      <c r="T185" s="410">
        <v>2.5</v>
      </c>
      <c r="U185" s="411"/>
      <c r="V185" s="412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2"/>
      <c r="AN185" s="6"/>
      <c r="AO185" s="6"/>
      <c r="AP185" s="6"/>
      <c r="AQ185" s="6"/>
      <c r="AR185" s="6"/>
      <c r="AS185" s="6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idden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2"/>
      <c r="AN186" s="6"/>
      <c r="AO186" s="6"/>
      <c r="AP186" s="6"/>
      <c r="AQ186" s="6"/>
      <c r="AR186" s="6"/>
      <c r="AS186" s="6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idden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2"/>
      <c r="AN187" s="6"/>
      <c r="AO187" s="6"/>
      <c r="AP187" s="6"/>
      <c r="AQ187" s="6"/>
      <c r="AR187" s="6"/>
      <c r="AS187" s="6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idden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2"/>
      <c r="AN188" s="6"/>
      <c r="AO188" s="6"/>
      <c r="AP188" s="6"/>
      <c r="AQ188" s="6"/>
      <c r="AR188" s="6"/>
      <c r="AS188" s="6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idden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2"/>
      <c r="AN189" s="6"/>
      <c r="AO189" s="6"/>
      <c r="AP189" s="6"/>
      <c r="AQ189" s="6"/>
      <c r="AR189" s="6"/>
      <c r="AS189" s="6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idden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2"/>
      <c r="AN190" s="6"/>
      <c r="AO190" s="6"/>
      <c r="AP190" s="6"/>
      <c r="AQ190" s="6"/>
      <c r="AR190" s="6"/>
      <c r="AS190" s="6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idden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2"/>
      <c r="AN191" s="92"/>
      <c r="AO191" s="92"/>
      <c r="AP191" s="92"/>
      <c r="AQ191" s="92"/>
      <c r="AR191" s="92"/>
      <c r="AS191" s="92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idden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idden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idden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idden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idden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idden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idden="1">
      <c r="A201" s="17"/>
      <c r="B201" s="17"/>
      <c r="C201" s="17"/>
      <c r="D201" s="17"/>
      <c r="E201" s="17"/>
      <c r="F201" s="17"/>
      <c r="G201" s="17"/>
      <c r="H201" s="413" t="s">
        <v>135</v>
      </c>
      <c r="I201" s="413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t="15" hidden="1">
      <c r="A202" s="17"/>
      <c r="B202" s="17"/>
      <c r="C202" s="17"/>
      <c r="D202" s="17"/>
      <c r="E202" s="17"/>
      <c r="F202" s="17"/>
      <c r="G202" s="17"/>
      <c r="H202" s="20" t="s">
        <v>136</v>
      </c>
      <c r="I202" s="20" t="s">
        <v>137</v>
      </c>
      <c r="J202" s="17"/>
      <c r="K202" s="1"/>
      <c r="L202" s="17"/>
      <c r="M202" s="17"/>
      <c r="N202" s="17"/>
      <c r="O202" s="17"/>
      <c r="P202" s="17"/>
      <c r="Q202" s="17"/>
      <c r="R202" s="17"/>
      <c r="S202" s="17"/>
      <c r="T202" s="17"/>
      <c r="U202" s="17" t="s">
        <v>252</v>
      </c>
      <c r="V202" s="17" t="s">
        <v>252</v>
      </c>
      <c r="W202" s="17" t="s">
        <v>253</v>
      </c>
      <c r="X202" s="17"/>
      <c r="Y202" s="17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t="16.5" hidden="1">
      <c r="A203" s="17"/>
      <c r="B203" s="17"/>
      <c r="C203" s="17"/>
      <c r="D203" s="17"/>
      <c r="E203" s="17"/>
      <c r="F203" s="17"/>
      <c r="G203" s="17"/>
      <c r="H203" s="17">
        <f>'[1]1 96 Wydruk'!M117</f>
        <v>2</v>
      </c>
      <c r="I203" s="17">
        <f>'[1]1 96 Wydruk'!O117</f>
        <v>0</v>
      </c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" t="s">
        <v>86</v>
      </c>
      <c r="V203" s="1" t="s">
        <v>258</v>
      </c>
      <c r="W203" s="1" t="s">
        <v>82</v>
      </c>
      <c r="X203" s="17"/>
      <c r="Y203" s="17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idden="1">
      <c r="A204" s="6">
        <v>1</v>
      </c>
      <c r="B204" s="7" t="s">
        <v>134</v>
      </c>
      <c r="C204" s="1"/>
      <c r="D204" s="17"/>
      <c r="E204" s="76" t="s">
        <v>254</v>
      </c>
      <c r="F204" s="17"/>
      <c r="G204" s="17"/>
      <c r="H204" s="17" t="s">
        <v>353</v>
      </c>
      <c r="I204" s="17" t="s">
        <v>353</v>
      </c>
      <c r="J204" s="17"/>
      <c r="K204" s="17"/>
      <c r="L204" s="17"/>
      <c r="M204" s="17"/>
      <c r="N204" s="17"/>
      <c r="O204" s="17"/>
      <c r="P204" s="17"/>
      <c r="Q204" s="17"/>
      <c r="R204" s="17"/>
      <c r="S204" s="17">
        <v>100</v>
      </c>
      <c r="T204" s="17" t="s">
        <v>139</v>
      </c>
      <c r="U204" s="17">
        <v>0</v>
      </c>
      <c r="V204" s="17">
        <v>0</v>
      </c>
      <c r="W204" s="17">
        <v>0</v>
      </c>
      <c r="X204" s="17"/>
      <c r="Y204" s="17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idden="1">
      <c r="A205" s="6">
        <v>2</v>
      </c>
      <c r="B205" s="7" t="s">
        <v>163</v>
      </c>
      <c r="C205" s="1"/>
      <c r="D205" s="17"/>
      <c r="E205" s="184">
        <v>860</v>
      </c>
      <c r="F205" s="17"/>
      <c r="G205" s="17"/>
      <c r="H205" s="21" t="s">
        <v>114</v>
      </c>
      <c r="I205" s="19">
        <v>1</v>
      </c>
      <c r="J205" s="17">
        <v>0</v>
      </c>
      <c r="K205" s="18" t="s">
        <v>113</v>
      </c>
      <c r="L205" s="17"/>
      <c r="M205" s="18" t="s">
        <v>112</v>
      </c>
      <c r="N205" s="17"/>
      <c r="O205" s="21" t="s">
        <v>56</v>
      </c>
      <c r="P205" s="17"/>
      <c r="Q205" s="17">
        <v>1</v>
      </c>
      <c r="R205" s="17"/>
      <c r="S205" s="22"/>
      <c r="T205" s="21"/>
      <c r="U205" s="23"/>
      <c r="V205" s="23"/>
      <c r="W205" s="23"/>
      <c r="X205" s="17"/>
      <c r="Y205" s="17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idden="1">
      <c r="A206" s="6">
        <v>3</v>
      </c>
      <c r="B206" s="7" t="s">
        <v>18</v>
      </c>
      <c r="C206" s="1"/>
      <c r="D206" s="17"/>
      <c r="E206" s="17"/>
      <c r="F206" s="17"/>
      <c r="G206" s="17"/>
      <c r="H206" s="21" t="s">
        <v>111</v>
      </c>
      <c r="I206" s="19">
        <v>2</v>
      </c>
      <c r="J206" s="17">
        <v>0</v>
      </c>
      <c r="K206" s="18" t="s">
        <v>110</v>
      </c>
      <c r="L206" s="17"/>
      <c r="M206" s="18" t="s">
        <v>109</v>
      </c>
      <c r="N206" s="17"/>
      <c r="O206" s="21" t="s">
        <v>55</v>
      </c>
      <c r="P206" s="17"/>
      <c r="Q206" s="17">
        <v>2</v>
      </c>
      <c r="R206" s="17"/>
      <c r="S206" s="22"/>
      <c r="T206" s="21"/>
      <c r="U206" s="23"/>
      <c r="V206" s="23"/>
      <c r="W206" s="23"/>
      <c r="X206" s="17"/>
      <c r="Y206" s="17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idden="1">
      <c r="A207" s="6">
        <v>4</v>
      </c>
      <c r="B207" s="7" t="s">
        <v>164</v>
      </c>
      <c r="C207" s="1"/>
      <c r="D207" s="17"/>
      <c r="E207" s="17"/>
      <c r="F207" s="17"/>
      <c r="G207" s="17"/>
      <c r="H207" s="21" t="s">
        <v>108</v>
      </c>
      <c r="I207" s="19">
        <v>3</v>
      </c>
      <c r="J207" s="17"/>
      <c r="K207" s="18" t="s">
        <v>107</v>
      </c>
      <c r="L207" s="17"/>
      <c r="M207" s="18" t="s">
        <v>106</v>
      </c>
      <c r="N207" s="17"/>
      <c r="O207" s="21" t="s">
        <v>88</v>
      </c>
      <c r="P207" s="17"/>
      <c r="Q207" s="17">
        <v>1</v>
      </c>
      <c r="R207" s="17"/>
      <c r="S207" s="22"/>
      <c r="T207" s="21"/>
      <c r="U207" s="23"/>
      <c r="V207" s="23"/>
      <c r="W207" s="23"/>
      <c r="X207" s="17"/>
      <c r="Y207" s="17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idden="1">
      <c r="A208" s="6">
        <v>5</v>
      </c>
      <c r="B208" s="7" t="s">
        <v>168</v>
      </c>
      <c r="C208" s="1"/>
      <c r="D208" s="17"/>
      <c r="E208" s="17"/>
      <c r="F208" s="17"/>
      <c r="G208" s="17"/>
      <c r="H208" s="21" t="s">
        <v>105</v>
      </c>
      <c r="I208" s="19">
        <v>4</v>
      </c>
      <c r="J208" s="17"/>
      <c r="K208" s="18" t="s">
        <v>104</v>
      </c>
      <c r="L208" s="17"/>
      <c r="M208" s="18" t="s">
        <v>103</v>
      </c>
      <c r="N208" s="17"/>
      <c r="O208" s="21" t="s">
        <v>87</v>
      </c>
      <c r="P208" s="17"/>
      <c r="Q208" s="17">
        <v>2</v>
      </c>
      <c r="R208" s="17"/>
      <c r="S208" s="22"/>
      <c r="T208" s="21"/>
      <c r="U208" s="23"/>
      <c r="V208" s="23"/>
      <c r="W208" s="23"/>
      <c r="X208" s="17"/>
      <c r="Y208" s="17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idden="1">
      <c r="A209" s="6">
        <v>6</v>
      </c>
      <c r="B209" s="7" t="s">
        <v>169</v>
      </c>
      <c r="C209" s="1"/>
      <c r="D209" s="17"/>
      <c r="E209" s="17"/>
      <c r="F209" s="17"/>
      <c r="G209" s="17"/>
      <c r="H209" s="21" t="s">
        <v>146</v>
      </c>
      <c r="I209" s="19">
        <v>5</v>
      </c>
      <c r="J209" s="17"/>
      <c r="K209" s="18" t="s">
        <v>249</v>
      </c>
      <c r="L209" s="17"/>
      <c r="M209" s="18" t="s">
        <v>102</v>
      </c>
      <c r="N209" s="17"/>
      <c r="O209" s="21" t="s">
        <v>85</v>
      </c>
      <c r="P209" s="17"/>
      <c r="Q209" s="17">
        <v>3</v>
      </c>
      <c r="R209" s="17"/>
      <c r="S209" s="22"/>
      <c r="T209" s="21"/>
      <c r="U209" s="23"/>
      <c r="V209" s="23"/>
      <c r="W209" s="23"/>
      <c r="X209" s="17"/>
      <c r="Y209" s="17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idden="1">
      <c r="A210" s="6">
        <v>7</v>
      </c>
      <c r="B210" s="7" t="s">
        <v>165</v>
      </c>
      <c r="C210" s="1"/>
      <c r="D210" s="17"/>
      <c r="E210" s="17"/>
      <c r="F210" s="17"/>
      <c r="G210" s="17"/>
      <c r="H210" s="21" t="s">
        <v>147</v>
      </c>
      <c r="I210" s="19">
        <v>6</v>
      </c>
      <c r="J210" s="17"/>
      <c r="K210" s="18" t="s">
        <v>152</v>
      </c>
      <c r="L210" s="17"/>
      <c r="M210" s="18" t="s">
        <v>101</v>
      </c>
      <c r="N210" s="17"/>
      <c r="O210" s="21" t="s">
        <v>84</v>
      </c>
      <c r="P210" s="17"/>
      <c r="Q210" s="17">
        <v>1</v>
      </c>
      <c r="R210" s="17"/>
      <c r="S210" s="22"/>
      <c r="T210" s="21"/>
      <c r="U210" s="23"/>
      <c r="V210" s="23"/>
      <c r="W210" s="23"/>
      <c r="X210" s="17"/>
      <c r="Y210" s="17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idden="1">
      <c r="A211" s="319">
        <v>8</v>
      </c>
      <c r="B211" s="7" t="s">
        <v>352</v>
      </c>
      <c r="C211" s="17"/>
      <c r="D211" s="17"/>
      <c r="E211" s="17"/>
      <c r="F211" s="17"/>
      <c r="G211" s="17"/>
      <c r="H211" s="21" t="s">
        <v>148</v>
      </c>
      <c r="I211" s="19">
        <v>7</v>
      </c>
      <c r="J211" s="17"/>
      <c r="K211" s="18" t="s">
        <v>153</v>
      </c>
      <c r="L211" s="17"/>
      <c r="M211" s="18" t="s">
        <v>100</v>
      </c>
      <c r="N211" s="17"/>
      <c r="O211" s="21" t="s">
        <v>83</v>
      </c>
      <c r="P211" s="17"/>
      <c r="Q211" s="17">
        <v>2</v>
      </c>
      <c r="R211" s="17"/>
      <c r="S211" s="22"/>
      <c r="T211" s="21"/>
      <c r="U211" s="23"/>
      <c r="V211" s="23"/>
      <c r="W211" s="23"/>
      <c r="X211" s="17"/>
      <c r="Y211" s="17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idden="1">
      <c r="A212" s="17"/>
      <c r="B212" s="17"/>
      <c r="C212" s="17"/>
      <c r="D212" s="17"/>
      <c r="E212" s="17"/>
      <c r="F212" s="17"/>
      <c r="G212" s="17"/>
      <c r="H212" s="21" t="s">
        <v>149</v>
      </c>
      <c r="I212" s="19">
        <v>8</v>
      </c>
      <c r="J212" s="17"/>
      <c r="K212" s="18" t="s">
        <v>154</v>
      </c>
      <c r="L212" s="17"/>
      <c r="M212" s="18" t="s">
        <v>99</v>
      </c>
      <c r="N212" s="17"/>
      <c r="O212" s="21" t="s">
        <v>81</v>
      </c>
      <c r="P212" s="17"/>
      <c r="Q212" s="17">
        <v>3</v>
      </c>
      <c r="R212" s="17"/>
      <c r="S212" s="22"/>
      <c r="T212" s="21"/>
      <c r="U212" s="23"/>
      <c r="V212" s="23"/>
      <c r="W212" s="23"/>
      <c r="X212" s="17"/>
      <c r="Y212" s="17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idden="1">
      <c r="A213" s="17"/>
      <c r="B213" s="17"/>
      <c r="C213" s="17"/>
      <c r="D213" s="17"/>
      <c r="E213" s="17"/>
      <c r="F213" s="17"/>
      <c r="G213" s="17"/>
      <c r="H213" s="21" t="s">
        <v>98</v>
      </c>
      <c r="I213" s="19">
        <v>9</v>
      </c>
      <c r="J213" s="17"/>
      <c r="K213" s="18" t="s">
        <v>155</v>
      </c>
      <c r="L213" s="17"/>
      <c r="M213" s="18" t="s">
        <v>97</v>
      </c>
      <c r="N213" s="17"/>
      <c r="O213" s="21" t="s">
        <v>80</v>
      </c>
      <c r="P213" s="17"/>
      <c r="Q213" s="17">
        <v>4</v>
      </c>
      <c r="R213" s="17"/>
      <c r="S213" s="22"/>
      <c r="T213" s="21"/>
      <c r="U213" s="23"/>
      <c r="V213" s="23"/>
      <c r="W213" s="23"/>
      <c r="X213" s="17"/>
      <c r="Y213" s="17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idden="1">
      <c r="A214" s="17"/>
      <c r="B214" s="17"/>
      <c r="C214" s="17"/>
      <c r="D214" s="17"/>
      <c r="E214" s="17"/>
      <c r="F214" s="17"/>
      <c r="G214" s="17"/>
      <c r="H214" s="21" t="s">
        <v>319</v>
      </c>
      <c r="I214" s="19">
        <v>10</v>
      </c>
      <c r="J214" s="17"/>
      <c r="K214" s="18" t="s">
        <v>318</v>
      </c>
      <c r="L214" s="17"/>
      <c r="M214" s="18" t="s">
        <v>96</v>
      </c>
      <c r="N214" s="17"/>
      <c r="O214" s="21"/>
      <c r="P214" s="17"/>
      <c r="Q214" s="17"/>
      <c r="R214" s="17"/>
      <c r="S214" s="22"/>
      <c r="T214" s="21"/>
      <c r="U214" s="23"/>
      <c r="V214" s="23"/>
      <c r="W214" s="23"/>
      <c r="X214" s="17"/>
      <c r="Y214" s="17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hidden="1">
      <c r="A215" s="17"/>
      <c r="B215" s="17"/>
      <c r="C215" s="17"/>
      <c r="D215" s="17"/>
      <c r="E215" s="17"/>
      <c r="F215" s="17"/>
      <c r="G215" s="17"/>
      <c r="H215" s="21" t="s">
        <v>150</v>
      </c>
      <c r="I215" s="19">
        <v>11</v>
      </c>
      <c r="J215" s="17"/>
      <c r="K215" s="18" t="s">
        <v>321</v>
      </c>
      <c r="L215" s="17"/>
      <c r="M215" s="18" t="s">
        <v>95</v>
      </c>
      <c r="N215" s="17"/>
      <c r="O215" s="21" t="s">
        <v>157</v>
      </c>
      <c r="P215" s="17"/>
      <c r="Q215" s="17">
        <v>4</v>
      </c>
      <c r="R215" s="17"/>
      <c r="S215" s="22"/>
      <c r="T215" s="21"/>
      <c r="U215" s="23"/>
      <c r="V215" s="23"/>
      <c r="W215" s="23"/>
      <c r="X215" s="17"/>
      <c r="Y215" s="17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hidden="1">
      <c r="A216" s="17"/>
      <c r="B216" s="17"/>
      <c r="C216" s="17"/>
      <c r="D216" s="17"/>
      <c r="E216" s="17"/>
      <c r="F216" s="17"/>
      <c r="G216" s="17"/>
      <c r="H216" s="21" t="s">
        <v>151</v>
      </c>
      <c r="I216" s="19">
        <v>12</v>
      </c>
      <c r="J216" s="17"/>
      <c r="K216" s="18" t="s">
        <v>322</v>
      </c>
      <c r="L216" s="17"/>
      <c r="M216" s="18" t="s">
        <v>93</v>
      </c>
      <c r="N216" s="17"/>
      <c r="O216" s="21" t="s">
        <v>79</v>
      </c>
      <c r="P216" s="17"/>
      <c r="Q216" s="17">
        <v>5</v>
      </c>
      <c r="R216" s="17"/>
      <c r="S216" s="22"/>
      <c r="T216" s="21"/>
      <c r="U216" s="23"/>
      <c r="V216" s="23"/>
      <c r="W216" s="23"/>
      <c r="X216" s="17"/>
      <c r="Y216" s="17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hidden="1">
      <c r="A217" s="17"/>
      <c r="B217" s="17"/>
      <c r="C217" s="17"/>
      <c r="D217" s="17"/>
      <c r="E217" s="17"/>
      <c r="F217" s="17"/>
      <c r="G217" s="17"/>
      <c r="H217" s="21" t="s">
        <v>94</v>
      </c>
      <c r="I217" s="19">
        <v>13</v>
      </c>
      <c r="J217" s="17"/>
      <c r="K217" s="18" t="s">
        <v>323</v>
      </c>
      <c r="L217" s="17"/>
      <c r="M217" s="18" t="s">
        <v>91</v>
      </c>
      <c r="N217" s="17"/>
      <c r="O217" s="21" t="s">
        <v>78</v>
      </c>
      <c r="P217" s="17"/>
      <c r="Q217" s="17">
        <v>6</v>
      </c>
      <c r="R217" s="17"/>
      <c r="S217" s="22"/>
      <c r="T217" s="21"/>
      <c r="U217" s="23"/>
      <c r="V217" s="23"/>
      <c r="W217" s="23"/>
      <c r="X217" s="17"/>
      <c r="Y217" s="17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hidden="1">
      <c r="A218" s="17"/>
      <c r="B218" s="17"/>
      <c r="C218" s="17"/>
      <c r="D218" s="17"/>
      <c r="E218" s="17"/>
      <c r="F218" s="17"/>
      <c r="G218" s="17"/>
      <c r="H218" s="21"/>
      <c r="I218" s="19">
        <v>14</v>
      </c>
      <c r="J218" s="17"/>
      <c r="K218" s="18" t="s">
        <v>359</v>
      </c>
      <c r="L218" s="17"/>
      <c r="M218" s="18" t="s">
        <v>89</v>
      </c>
      <c r="N218" s="17"/>
      <c r="O218" s="21"/>
      <c r="P218" s="17"/>
      <c r="Q218" s="17"/>
      <c r="R218" s="17"/>
      <c r="S218" s="22"/>
      <c r="T218" s="21"/>
      <c r="U218" s="23"/>
      <c r="V218" s="23"/>
      <c r="W218" s="23"/>
      <c r="X218" s="17"/>
      <c r="Y218" s="17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hidden="1">
      <c r="A219" s="17"/>
      <c r="B219" s="17"/>
      <c r="C219" s="17"/>
      <c r="D219" s="17"/>
      <c r="E219" s="17"/>
      <c r="F219" s="17"/>
      <c r="G219" s="17"/>
      <c r="H219" s="21"/>
      <c r="I219" s="19">
        <v>15</v>
      </c>
      <c r="J219" s="17"/>
      <c r="K219" s="18" t="s">
        <v>360</v>
      </c>
      <c r="L219" s="17"/>
      <c r="M219" s="18" t="s">
        <v>320</v>
      </c>
      <c r="N219" s="17"/>
      <c r="O219" s="21"/>
      <c r="P219" s="17"/>
      <c r="Q219" s="17"/>
      <c r="R219" s="17"/>
      <c r="S219" s="22"/>
      <c r="T219" s="21"/>
      <c r="U219" s="23"/>
      <c r="V219" s="23"/>
      <c r="W219" s="23"/>
      <c r="X219" s="17"/>
      <c r="Y219" s="17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hidden="1">
      <c r="A220" s="17"/>
      <c r="B220" s="17"/>
      <c r="C220" s="17"/>
      <c r="D220" s="17"/>
      <c r="E220" s="17"/>
      <c r="F220" s="17"/>
      <c r="G220" s="17"/>
      <c r="H220" s="21" t="s">
        <v>92</v>
      </c>
      <c r="I220" s="19">
        <v>16</v>
      </c>
      <c r="J220" s="17"/>
      <c r="K220" s="18" t="s">
        <v>355</v>
      </c>
      <c r="L220" s="17"/>
      <c r="M220" s="18" t="s">
        <v>357</v>
      </c>
      <c r="N220" s="17"/>
      <c r="O220" s="21" t="s">
        <v>156</v>
      </c>
      <c r="P220" s="17"/>
      <c r="Q220" s="17">
        <v>7</v>
      </c>
      <c r="R220" s="17"/>
      <c r="S220" s="22"/>
      <c r="T220" s="21"/>
      <c r="U220" s="23"/>
      <c r="V220" s="23"/>
      <c r="W220" s="23"/>
      <c r="X220" s="17"/>
      <c r="Y220" s="17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ht="15" hidden="1">
      <c r="A221" s="17"/>
      <c r="B221" s="20" t="s">
        <v>50</v>
      </c>
      <c r="C221" s="17"/>
      <c r="D221" s="20" t="s">
        <v>51</v>
      </c>
      <c r="E221" s="17"/>
      <c r="F221" s="17"/>
      <c r="G221" s="17"/>
      <c r="H221" s="21" t="s">
        <v>90</v>
      </c>
      <c r="I221" s="19">
        <v>17</v>
      </c>
      <c r="J221" s="17"/>
      <c r="K221" s="18" t="s">
        <v>356</v>
      </c>
      <c r="L221" s="17"/>
      <c r="M221" s="18" t="s">
        <v>358</v>
      </c>
      <c r="N221" s="17"/>
      <c r="O221" s="21" t="s">
        <v>74</v>
      </c>
      <c r="P221" s="17"/>
      <c r="Q221" s="17">
        <v>8</v>
      </c>
      <c r="R221" s="17"/>
      <c r="S221" s="22"/>
      <c r="T221" s="21"/>
      <c r="U221" s="23"/>
      <c r="V221" s="23"/>
      <c r="W221" s="23"/>
      <c r="X221" s="17"/>
      <c r="Y221" s="17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hidden="1">
      <c r="A222" s="17"/>
      <c r="B222" s="17" t="str">
        <f>IF(C13=B204,"0",IF(C13=B205,"1",IF(C13=B206,"16",IF(C13=B207,"16",IF(C13=B208,"14",IF(C13=B209,"14",IF(C13=B210,"16","")))))))</f>
        <v/>
      </c>
      <c r="C222" s="17"/>
      <c r="D222" s="17" t="str">
        <f>IF(E13=B204,"0",IF(E13=B205,"1",IF(E13=B206,"16",IF(E13=B207,"16",IF(E13=B208,"14",IF(E13=B209,"14",IF(E13=B210,"16",IF(E13=B211,"8",""))))))))</f>
        <v/>
      </c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21" t="s">
        <v>71</v>
      </c>
      <c r="P222" s="17"/>
      <c r="Q222" s="17">
        <v>9</v>
      </c>
      <c r="R222" s="17"/>
      <c r="S222" s="22"/>
      <c r="T222" s="21"/>
      <c r="U222" s="23"/>
      <c r="V222" s="23"/>
      <c r="W222" s="23"/>
      <c r="X222" s="17"/>
      <c r="Y222" s="17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ht="15" hidden="1">
      <c r="A223" s="17"/>
      <c r="B223" s="17" t="str">
        <f>IF(B222="1",K205,IF(B222="16",K220,IF(B222="0",H204,IF(B222="14",K218,""))))</f>
        <v/>
      </c>
      <c r="C223" s="17"/>
      <c r="D223" s="17" t="str">
        <f>IF($D$222="1",K205,IF(D222="14",K218,IF(D222="0",H204,IF(D222="8",I204,IF(D222="16",K220,"")))))</f>
        <v/>
      </c>
      <c r="E223" s="17"/>
      <c r="F223" s="17"/>
      <c r="G223" s="17"/>
      <c r="H223" s="20" t="s">
        <v>50</v>
      </c>
      <c r="I223" s="17">
        <v>100</v>
      </c>
      <c r="J223" s="177" t="s">
        <v>51</v>
      </c>
      <c r="K223" s="17"/>
      <c r="L223" s="17"/>
      <c r="M223" s="17"/>
      <c r="N223" s="17"/>
      <c r="O223" s="21" t="s">
        <v>68</v>
      </c>
      <c r="P223" s="17"/>
      <c r="Q223" s="17">
        <v>10</v>
      </c>
      <c r="R223" s="17"/>
      <c r="S223" s="22"/>
      <c r="T223" s="21"/>
      <c r="U223" s="23"/>
      <c r="V223" s="23"/>
      <c r="W223" s="23"/>
      <c r="X223" s="17"/>
      <c r="Y223" s="17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hidden="1">
      <c r="A224" s="17"/>
      <c r="B224" s="17" t="str">
        <f>IF($B$222="1",K206,IF(B222="14",K219,""))</f>
        <v/>
      </c>
      <c r="C224" s="17"/>
      <c r="D224" s="17" t="str">
        <f>IF($D$222="1",K206,IF(D222="14",K219,""))</f>
        <v/>
      </c>
      <c r="E224" s="17"/>
      <c r="F224" s="17"/>
      <c r="G224" s="17" t="s">
        <v>250</v>
      </c>
      <c r="H224" s="17" t="str">
        <f>IF(C40=H204,J205,IF(C40=K205,I205,IF(C40=K206,I206,IF(C40=K207,I207,IF(C40=K208,I208,IF(C40=K209,I209,IF(C40=K210,I210,IF(C40=K211,I211,IF(C40=K212,I212,IF(C40=K213,I213,IF(C40=K214,I214,IF(C40=K215,I215,IF(C40=K216,I216,IF(C40=K217,I217,IF(C40=K220,I220,IF(C40=K221,I221,IF(C40=K218,I218,IF(C40=K219,I219,""))))))))))))))))))</f>
        <v/>
      </c>
      <c r="I224" s="17"/>
      <c r="J224" s="320" t="str">
        <f>IF(E40=H204,J205,IF(E40=K205,I205,IF(E40=K206,I206,IF(E40=K207,I207,IF(E40=K208,I208,IF(E40=K209,I209,IF(E40=K210,I210,IF(E40=K211,I211,IF(E40=K212,I212,IF(E40=K213,I213,IF(E40=K214,I214,IF(E40=K215,I215,IF(E40=K216,I216,IF(E40=K217,I217,IF(E40=K220,I220,IF(E40=K221,I221,IF(E40=I204,J206,IF(E40=K218,I218,IF(E40=K219,I219,"")))))))))))))))))))</f>
        <v/>
      </c>
      <c r="K224" s="17"/>
      <c r="L224" s="17"/>
      <c r="M224" s="17"/>
      <c r="N224" s="17"/>
      <c r="O224" s="21" t="s">
        <v>67</v>
      </c>
      <c r="P224" s="17"/>
      <c r="Q224" s="17">
        <v>11</v>
      </c>
      <c r="R224" s="17"/>
      <c r="S224" s="22"/>
      <c r="T224" s="21"/>
      <c r="U224" s="23"/>
      <c r="V224" s="23"/>
      <c r="W224" s="23"/>
      <c r="X224" s="17"/>
      <c r="Y224" s="17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hidden="1">
      <c r="A225" s="17"/>
      <c r="B225" s="17" t="str">
        <f t="shared" ref="B225:B235" si="2">IF($B$222="1",K207,"")</f>
        <v/>
      </c>
      <c r="C225" s="17"/>
      <c r="D225" s="17" t="str">
        <f t="shared" ref="D225:D235" si="3">IF($D$222="1",K207,"")</f>
        <v/>
      </c>
      <c r="E225" s="17"/>
      <c r="F225" s="17" t="s">
        <v>251</v>
      </c>
      <c r="G225" s="1"/>
      <c r="H225" s="17" t="str">
        <f>IF(C41=O205,(H224*I223)+Q205,IF(C41=O207,(H224*I223)+Q207,IF(C41=O206,(H224*I223)+Q206,IF(C41=O208,(H224*I223)+Q208,IF(C41=O209,(H224*I223)+Q209,IF(C41=O210,(H224*I223)+Q210,IF(C41=O211,(H224*I223)+Q211,IF(C41=O212,(H224*I223)+Q212,IF(C41=O213,(H224*I223)+Q213,IF(C41=O215,(H224*I223)+Q215,IF(C41=O216,(H224*I223)+Q216,IF(C41=O217,(H224*I223)+Q217,IF(C41=O220,(H224*I223)+Q220,IF(C41=O221,(H224*I223)+Q221,IF(C41=O222,(H224*I223)+Q222,IF(C41=O223,(H224*I223)+Q223,IF(C41=O224,(H224*I223)+Q224,IF(C41=O225,(H224*I223)+Q225,IF(C41=O226,(H224*I223)+Q226,IF(C41=O227,(H224*I223)+Q227,IF(C41=O228,(H224*I223)+Q228,IF(C41=O229,(H224*I223)+Q229,IF(C41=O230,(H224*I223)+Q230,IF(C41=O231,(H224*I223)+Q231,IF(C41=O232,(H224*I223)+Q232,IF(C41=O233,(H224*I223)+Q233,IF(C41=O234,(H224*I223)+Q234,"")))))))))))))))))))))))))))</f>
        <v/>
      </c>
      <c r="I225" s="17"/>
      <c r="J225" s="178" t="str">
        <f>IF(E41=O205,(J224*I223)+Q205,IF(E41=O207,(J224*I223)+Q207,IF(E41=O206,(J224*I223)+Q206,IF(E41=O208,(J224*I223)+Q208,IF(E41=O209,(J224*I223)+Q209,IF(E41=O210,(J224*I223)+Q210,IF(E41=O211,(J224*I223)+Q211,IF(E41=O212,(J224*I223)+Q212,IF(E41=O213,(J224*I223)+Q213,IF(E41=O215,(J224*I223)+Q215,IF(E41=O216,(J224*I223)+Q216,IF(E41=O217,(J224*I223)+Q217,IF(E41=O220,(J224*I223)+Q220,IF(E41=O221,(J224*I223)+Q221,IF(E41=O222,(J224*I223)+Q222,IF(E41=O223,(J224*I223)+Q223,IF(E41=O224,(J224*I223)+Q224,IF(E41=O225,(J224*I223)+Q225,IF(E41=O226,(J224*I223)+Q226,IF(E41=O227,(J224*I223)+Q227,IF(E41=O228,(J224*I223)+Q228,IF(E41=O229,(J224*I223)+Q229,IF(E41=O230,(J224*I223)+Q230,IF(E41=O231,(J224*I223)+Q231,IF(E41=O232,(J224*I223)+Q232,IF(E41=O233,(J224*I223)+Q233,IF(E41=O234,(J224*I223)+Q234,"")))))))))))))))))))))))))))</f>
        <v/>
      </c>
      <c r="K225" s="17"/>
      <c r="L225" s="17"/>
      <c r="M225" s="17"/>
      <c r="N225" s="17"/>
      <c r="O225" s="21" t="s">
        <v>66</v>
      </c>
      <c r="P225" s="17"/>
      <c r="Q225" s="17">
        <v>12</v>
      </c>
      <c r="R225" s="17"/>
      <c r="S225" s="22"/>
      <c r="T225" s="21"/>
      <c r="U225" s="23"/>
      <c r="V225" s="23"/>
      <c r="W225" s="23"/>
      <c r="X225" s="17"/>
      <c r="Y225" s="17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hidden="1">
      <c r="A226" s="17"/>
      <c r="B226" s="17" t="str">
        <f t="shared" si="2"/>
        <v/>
      </c>
      <c r="C226" s="17"/>
      <c r="D226" s="17" t="str">
        <f t="shared" si="3"/>
        <v/>
      </c>
      <c r="E226" s="17"/>
      <c r="F226" s="17"/>
      <c r="G226" s="17"/>
      <c r="H226" s="17" t="str">
        <f>IF($H$224=J205,H204,IF($H$224=I205,O205,IF(H224=I206,O205,IF(H224=I207,O205,IF(H224=I208,O205,IF(H224=I209,O205,IF(H224=I210,O205,IF(H224=I211,O205,IF(H224=I212,O205,IF(H224=I213,O205,IF(H224=I214,O205,IF(H224=I215,O205,IF(H224=I216,O205,IF(H224=I217,O205,IF(H224=I220,O207,IF(H224=I221,O205,""))))))))))))))))</f>
        <v/>
      </c>
      <c r="I226" s="17"/>
      <c r="J226" s="178" t="str">
        <f>IF($J$224=J205,H204,IF($J$224=I205,O205,IF(J224=I206,O205,IF(J224=I207,O205,IF(J224=I208,O205,IF(J224=I209,O205,IF(J224=I210,O205,IF(J224=I211,O205,IF(J224=I212,O205,IF(J224=I213,O205,IF(J224=I214,O205,IF(J224=I215,O205,IF(J224=I216,O205,IF(J224=I217,O205,IF(J224=I220,O207,IF(J224=I221,O205,IF(J224=J206,I204,"")))))))))))))))))</f>
        <v/>
      </c>
      <c r="K226" s="17"/>
      <c r="L226" s="17"/>
      <c r="M226" s="17"/>
      <c r="N226" s="17"/>
      <c r="O226" s="21" t="s">
        <v>65</v>
      </c>
      <c r="P226" s="17"/>
      <c r="Q226" s="17">
        <v>13</v>
      </c>
      <c r="R226" s="17"/>
      <c r="S226" s="22"/>
      <c r="T226" s="21"/>
      <c r="U226" s="23"/>
      <c r="V226" s="23"/>
      <c r="W226" s="23"/>
      <c r="X226" s="17"/>
      <c r="Y226" s="17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hidden="1">
      <c r="A227" s="17"/>
      <c r="B227" s="17" t="str">
        <f t="shared" si="2"/>
        <v/>
      </c>
      <c r="C227" s="17"/>
      <c r="D227" s="17" t="str">
        <f t="shared" si="3"/>
        <v/>
      </c>
      <c r="E227" s="17"/>
      <c r="F227" s="17"/>
      <c r="G227" s="17"/>
      <c r="H227" s="17" t="str">
        <f>IF($H$224=1,O206,IF($H$224=2," ",IF($H$224=3,O206,IF($H$224&lt;10," ",IF($H$224&lt;14,O206,IF($H$224=16,O208,IF(H224=I221,O206,"")))))))</f>
        <v/>
      </c>
      <c r="I227" s="17"/>
      <c r="J227" s="178" t="str">
        <f>IF($J$224=1,O206,IF($J$224=2," ",IF($J$224=3,O206,IF($J$224&lt;10," ",IF($J$224&lt;14,O206,IF($J$224=16,O208,IF(J224=I221,O206,"")))))))</f>
        <v/>
      </c>
      <c r="K227" s="17"/>
      <c r="L227" s="17"/>
      <c r="M227" s="17"/>
      <c r="N227" s="17"/>
      <c r="O227" s="21" t="s">
        <v>64</v>
      </c>
      <c r="P227" s="17"/>
      <c r="Q227" s="17">
        <v>14</v>
      </c>
      <c r="R227" s="17"/>
      <c r="S227" s="22"/>
      <c r="T227" s="21"/>
      <c r="U227" s="23"/>
      <c r="V227" s="23"/>
      <c r="W227" s="23"/>
      <c r="X227" s="17"/>
      <c r="Y227" s="17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hidden="1">
      <c r="A228" s="17"/>
      <c r="B228" s="17" t="str">
        <f t="shared" si="2"/>
        <v/>
      </c>
      <c r="C228" s="17"/>
      <c r="D228" s="17" t="str">
        <f t="shared" si="3"/>
        <v/>
      </c>
      <c r="E228" s="17"/>
      <c r="F228" s="17"/>
      <c r="G228" s="17"/>
      <c r="H228" s="17" t="str">
        <f>IF($H$224=16,O209,"")</f>
        <v/>
      </c>
      <c r="I228" s="17"/>
      <c r="J228" s="178" t="str">
        <f>IF($J$224=16,O209,"")</f>
        <v/>
      </c>
      <c r="K228" s="17"/>
      <c r="L228" s="17"/>
      <c r="M228" s="17"/>
      <c r="N228" s="17"/>
      <c r="O228" s="21" t="s">
        <v>63</v>
      </c>
      <c r="P228" s="17"/>
      <c r="Q228" s="17">
        <v>15</v>
      </c>
      <c r="R228" s="17"/>
      <c r="S228" s="22"/>
      <c r="T228" s="21"/>
      <c r="U228" s="23"/>
      <c r="V228" s="23"/>
      <c r="W228" s="23"/>
      <c r="X228" s="17"/>
      <c r="Y228" s="17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hidden="1">
      <c r="A229" s="17"/>
      <c r="B229" s="17" t="str">
        <f t="shared" si="2"/>
        <v/>
      </c>
      <c r="C229" s="17"/>
      <c r="D229" s="17" t="str">
        <f t="shared" si="3"/>
        <v/>
      </c>
      <c r="E229" s="17"/>
      <c r="F229" s="17"/>
      <c r="G229" s="17"/>
      <c r="H229" s="17" t="str">
        <f>IF($H$224=14,O210,IF(H224=15,O210,""))</f>
        <v/>
      </c>
      <c r="I229" s="17"/>
      <c r="J229" s="178" t="str">
        <f>IF($J$224=14,O210,IF(J224=15,O210,""))</f>
        <v/>
      </c>
      <c r="K229" s="17"/>
      <c r="L229" s="17"/>
      <c r="M229" s="17"/>
      <c r="N229" s="17"/>
      <c r="O229" s="21" t="s">
        <v>62</v>
      </c>
      <c r="P229" s="17"/>
      <c r="Q229" s="17">
        <v>16</v>
      </c>
      <c r="R229" s="17"/>
      <c r="S229" s="22"/>
      <c r="T229" s="21"/>
      <c r="U229" s="23"/>
      <c r="V229" s="23"/>
      <c r="W229" s="23"/>
      <c r="X229" s="17"/>
      <c r="Y229" s="17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hidden="1">
      <c r="A230" s="17"/>
      <c r="B230" s="17" t="str">
        <f t="shared" si="2"/>
        <v/>
      </c>
      <c r="C230" s="17"/>
      <c r="D230" s="17" t="str">
        <f t="shared" si="3"/>
        <v/>
      </c>
      <c r="E230" s="71"/>
      <c r="F230" s="17"/>
      <c r="G230" s="17"/>
      <c r="H230" s="17" t="str">
        <f>IF($H$224=14,O211,IF(H224=15,O211,""))</f>
        <v/>
      </c>
      <c r="I230" s="17"/>
      <c r="J230" s="178" t="str">
        <f>IF($J$224=14,O211,IF(J224=15,O211,""))</f>
        <v/>
      </c>
      <c r="K230" s="17"/>
      <c r="L230" s="17"/>
      <c r="M230" s="17"/>
      <c r="N230" s="17"/>
      <c r="O230" s="21" t="s">
        <v>61</v>
      </c>
      <c r="P230" s="17"/>
      <c r="Q230" s="17">
        <v>17</v>
      </c>
      <c r="R230" s="17"/>
      <c r="S230" s="22"/>
      <c r="T230" s="21"/>
      <c r="U230" s="23"/>
      <c r="V230" s="23"/>
      <c r="W230" s="23"/>
      <c r="X230" s="17"/>
      <c r="Y230" s="17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hidden="1">
      <c r="A231" s="17"/>
      <c r="B231" s="17" t="str">
        <f t="shared" si="2"/>
        <v/>
      </c>
      <c r="C231" s="17"/>
      <c r="D231" s="17" t="str">
        <f t="shared" si="3"/>
        <v/>
      </c>
      <c r="E231" s="17"/>
      <c r="F231" s="17"/>
      <c r="G231" s="17"/>
      <c r="H231" s="17" t="str">
        <f>IF($H$224=14,O212,IF(H224=15,O212,""))</f>
        <v/>
      </c>
      <c r="I231" s="17"/>
      <c r="J231" s="178" t="str">
        <f>IF($J$224=14,O212,IF(J224=15,O212,""))</f>
        <v/>
      </c>
      <c r="K231" s="17"/>
      <c r="L231" s="17"/>
      <c r="M231" s="17"/>
      <c r="N231" s="17"/>
      <c r="O231" s="21" t="s">
        <v>60</v>
      </c>
      <c r="P231" s="17"/>
      <c r="Q231" s="17">
        <v>18</v>
      </c>
      <c r="R231" s="17"/>
      <c r="S231" s="22"/>
      <c r="T231" s="21"/>
      <c r="U231" s="23"/>
      <c r="V231" s="23"/>
      <c r="W231" s="23"/>
      <c r="X231" s="17"/>
      <c r="Y231" s="17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hidden="1">
      <c r="A232" s="17"/>
      <c r="B232" s="17" t="str">
        <f t="shared" si="2"/>
        <v/>
      </c>
      <c r="C232" s="17"/>
      <c r="D232" s="17" t="str">
        <f t="shared" si="3"/>
        <v/>
      </c>
      <c r="E232" s="17"/>
      <c r="F232" s="17"/>
      <c r="G232" s="17"/>
      <c r="H232" s="17" t="str">
        <f>IF($H$224=14,O213,IF(H224=15,O213,""))</f>
        <v/>
      </c>
      <c r="I232" s="17"/>
      <c r="J232" s="178" t="str">
        <f>IF($J$224=14,O213,IF(J224=15,O213,""))</f>
        <v/>
      </c>
      <c r="K232" s="17"/>
      <c r="L232" s="17"/>
      <c r="M232" s="17"/>
      <c r="N232" s="17"/>
      <c r="O232" s="21" t="s">
        <v>59</v>
      </c>
      <c r="P232" s="17"/>
      <c r="Q232" s="17">
        <v>19</v>
      </c>
      <c r="R232" s="17"/>
      <c r="S232" s="22"/>
      <c r="T232" s="21"/>
      <c r="U232" s="23"/>
      <c r="V232" s="23"/>
      <c r="W232" s="23"/>
      <c r="X232" s="17"/>
      <c r="Y232" s="17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hidden="1">
      <c r="A233" s="17"/>
      <c r="B233" s="17" t="str">
        <f t="shared" si="2"/>
        <v/>
      </c>
      <c r="C233" s="17"/>
      <c r="D233" s="17" t="str">
        <f t="shared" si="3"/>
        <v/>
      </c>
      <c r="E233" s="17"/>
      <c r="F233" s="17"/>
      <c r="G233" s="17"/>
      <c r="H233" s="17" t="str">
        <f>IF($H$224=16,O215,"")</f>
        <v/>
      </c>
      <c r="I233" s="17"/>
      <c r="J233" s="178" t="str">
        <f>IF($J$224=16,O215,"")</f>
        <v/>
      </c>
      <c r="K233" s="17"/>
      <c r="L233" s="17"/>
      <c r="M233" s="17"/>
      <c r="N233" s="17"/>
      <c r="O233" s="21" t="s">
        <v>58</v>
      </c>
      <c r="P233" s="17"/>
      <c r="Q233" s="17">
        <v>20</v>
      </c>
      <c r="R233" s="17"/>
      <c r="S233" s="22"/>
      <c r="T233" s="21"/>
      <c r="U233" s="75"/>
      <c r="V233" s="23"/>
      <c r="W233" s="23"/>
      <c r="X233" s="17"/>
      <c r="Y233" s="17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hidden="1">
      <c r="A234" s="17"/>
      <c r="B234" s="17" t="str">
        <f t="shared" si="2"/>
        <v/>
      </c>
      <c r="C234" s="17"/>
      <c r="D234" s="17" t="str">
        <f t="shared" si="3"/>
        <v/>
      </c>
      <c r="E234" s="17"/>
      <c r="F234" s="17"/>
      <c r="G234" s="17"/>
      <c r="H234" s="17" t="str">
        <f>IF($H$224=16,O216,"")</f>
        <v/>
      </c>
      <c r="I234" s="17"/>
      <c r="J234" s="178" t="str">
        <f>IF($J$224=16,O216,"")</f>
        <v/>
      </c>
      <c r="K234" s="17"/>
      <c r="L234" s="17"/>
      <c r="M234" s="17"/>
      <c r="N234" s="17"/>
      <c r="O234" s="179" t="s">
        <v>57</v>
      </c>
      <c r="P234" s="17"/>
      <c r="Q234" s="17">
        <v>21</v>
      </c>
      <c r="R234" s="17"/>
      <c r="S234" s="22"/>
      <c r="T234" s="21"/>
      <c r="U234" s="23"/>
      <c r="V234" s="23"/>
      <c r="W234" s="23"/>
      <c r="X234" s="17"/>
      <c r="Y234" s="17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hidden="1">
      <c r="A235" s="17"/>
      <c r="B235" s="17" t="str">
        <f t="shared" si="2"/>
        <v/>
      </c>
      <c r="C235" s="17"/>
      <c r="D235" s="17" t="str">
        <f t="shared" si="3"/>
        <v/>
      </c>
      <c r="E235" s="17"/>
      <c r="F235" s="17"/>
      <c r="G235" s="17"/>
      <c r="H235" s="17" t="str">
        <f>IF($H$224=16,O217,"")</f>
        <v/>
      </c>
      <c r="I235" s="17"/>
      <c r="J235" s="178" t="str">
        <f>IF($J$224=16,O217,"")</f>
        <v/>
      </c>
      <c r="K235" s="17"/>
      <c r="L235" s="17"/>
      <c r="M235" s="17"/>
      <c r="N235" s="17"/>
      <c r="O235" s="180"/>
      <c r="P235" s="17"/>
      <c r="Q235" s="1"/>
      <c r="R235" s="17"/>
      <c r="S235" s="22"/>
      <c r="T235" s="21"/>
      <c r="U235" s="23"/>
      <c r="V235" s="23"/>
      <c r="W235" s="23"/>
      <c r="X235" s="17"/>
      <c r="Y235" s="17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hidden="1">
      <c r="A236" s="17"/>
      <c r="B236" s="17" t="str">
        <f>IF($B$222="1",K221,"")</f>
        <v/>
      </c>
      <c r="C236" s="17"/>
      <c r="D236" s="17" t="str">
        <f>IF($D$222="1",K221,"")</f>
        <v/>
      </c>
      <c r="E236" s="17"/>
      <c r="F236" s="17"/>
      <c r="G236" s="17"/>
      <c r="H236" s="17" t="str">
        <f t="shared" ref="H236:H250" si="4">IF($H$224=16,O220,"")</f>
        <v/>
      </c>
      <c r="I236" s="17"/>
      <c r="J236" s="178" t="str">
        <f t="shared" ref="J236:J250" si="5">IF($J$224=16,O220,"")</f>
        <v/>
      </c>
      <c r="K236" s="17"/>
      <c r="L236" s="17"/>
      <c r="M236" s="17"/>
      <c r="N236" s="17"/>
      <c r="O236" s="180"/>
      <c r="P236" s="17"/>
      <c r="Q236" s="17"/>
      <c r="R236" s="17"/>
      <c r="S236" s="22"/>
      <c r="T236" s="21"/>
      <c r="U236" s="23"/>
      <c r="V236" s="23"/>
      <c r="W236" s="23"/>
      <c r="X236" s="17"/>
      <c r="Y236" s="17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hidden="1">
      <c r="A237" s="17"/>
      <c r="B237" s="17"/>
      <c r="C237" s="17"/>
      <c r="D237" s="17"/>
      <c r="E237" s="17"/>
      <c r="F237" s="17"/>
      <c r="G237" s="17"/>
      <c r="H237" s="17" t="str">
        <f t="shared" si="4"/>
        <v/>
      </c>
      <c r="I237" s="17"/>
      <c r="J237" s="178" t="str">
        <f t="shared" si="5"/>
        <v/>
      </c>
      <c r="K237" s="17"/>
      <c r="L237" s="17"/>
      <c r="M237" s="17"/>
      <c r="N237" s="17"/>
      <c r="O237" s="145"/>
      <c r="P237" s="17"/>
      <c r="Q237" s="17"/>
      <c r="R237" s="17"/>
      <c r="S237" s="22"/>
      <c r="T237" s="21"/>
      <c r="U237" s="23"/>
      <c r="V237" s="23"/>
      <c r="W237" s="23"/>
      <c r="X237" s="17"/>
      <c r="Y237" s="17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idden="1">
      <c r="A238" s="17"/>
      <c r="B238" s="17"/>
      <c r="C238" s="17"/>
      <c r="D238" s="17"/>
      <c r="E238" s="17"/>
      <c r="F238" s="17"/>
      <c r="G238" s="17"/>
      <c r="H238" s="17" t="str">
        <f t="shared" si="4"/>
        <v/>
      </c>
      <c r="I238" s="17"/>
      <c r="J238" s="178" t="str">
        <f t="shared" si="5"/>
        <v/>
      </c>
      <c r="K238" s="17"/>
      <c r="L238" s="17"/>
      <c r="M238" s="17"/>
      <c r="N238" s="17"/>
      <c r="O238" s="17"/>
      <c r="P238" s="17"/>
      <c r="Q238" s="17"/>
      <c r="R238" s="17"/>
      <c r="S238" s="22"/>
      <c r="T238" s="21"/>
      <c r="U238" s="23"/>
      <c r="V238" s="23"/>
      <c r="W238" s="23"/>
      <c r="X238" s="17"/>
      <c r="Y238" s="17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idden="1">
      <c r="A239" s="17"/>
      <c r="B239" s="17"/>
      <c r="C239" s="17"/>
      <c r="D239" s="17"/>
      <c r="E239" s="17"/>
      <c r="F239" s="17"/>
      <c r="G239" s="17"/>
      <c r="H239" s="17" t="str">
        <f t="shared" si="4"/>
        <v/>
      </c>
      <c r="I239" s="17"/>
      <c r="J239" s="178" t="str">
        <f t="shared" si="5"/>
        <v/>
      </c>
      <c r="K239" s="17"/>
      <c r="L239" s="17"/>
      <c r="M239" s="17"/>
      <c r="N239" s="17"/>
      <c r="O239" s="17"/>
      <c r="P239" s="17"/>
      <c r="Q239" s="17"/>
      <c r="R239" s="17"/>
      <c r="S239" s="22"/>
      <c r="T239" s="21"/>
      <c r="U239" s="23"/>
      <c r="V239" s="23"/>
      <c r="W239" s="23"/>
      <c r="X239" s="17"/>
      <c r="Y239" s="17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idden="1">
      <c r="A240" s="17"/>
      <c r="B240" s="17"/>
      <c r="C240" s="17"/>
      <c r="D240" s="17"/>
      <c r="E240" s="17"/>
      <c r="F240" s="17"/>
      <c r="G240" s="17"/>
      <c r="H240" s="17" t="str">
        <f t="shared" si="4"/>
        <v/>
      </c>
      <c r="I240" s="17"/>
      <c r="J240" s="178" t="str">
        <f t="shared" si="5"/>
        <v/>
      </c>
      <c r="K240" s="17"/>
      <c r="L240" s="17"/>
      <c r="M240" s="17"/>
      <c r="N240" s="17"/>
      <c r="O240" s="17"/>
      <c r="P240" s="17"/>
      <c r="Q240" s="17"/>
      <c r="R240" s="17"/>
      <c r="S240" s="22"/>
      <c r="T240" s="21"/>
      <c r="U240" s="23"/>
      <c r="V240" s="23"/>
      <c r="W240" s="23"/>
      <c r="X240" s="17"/>
      <c r="Y240" s="17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idden="1">
      <c r="A241" s="17"/>
      <c r="B241" s="17"/>
      <c r="C241" s="17"/>
      <c r="D241" s="17"/>
      <c r="E241" s="17"/>
      <c r="F241" s="17"/>
      <c r="G241" s="17"/>
      <c r="H241" s="17" t="str">
        <f t="shared" si="4"/>
        <v/>
      </c>
      <c r="I241" s="17"/>
      <c r="J241" s="178" t="str">
        <f t="shared" si="5"/>
        <v/>
      </c>
      <c r="K241" s="17"/>
      <c r="L241" s="17"/>
      <c r="M241" s="17"/>
      <c r="N241" s="17"/>
      <c r="O241" s="17"/>
      <c r="P241" s="17"/>
      <c r="Q241" s="17"/>
      <c r="R241" s="17"/>
      <c r="S241" s="22"/>
      <c r="T241" s="21"/>
      <c r="U241" s="23"/>
      <c r="V241" s="23"/>
      <c r="W241" s="23"/>
      <c r="X241" s="17"/>
      <c r="Y241" s="17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idden="1">
      <c r="A242" s="17"/>
      <c r="B242" s="17"/>
      <c r="C242" s="17"/>
      <c r="D242" s="17"/>
      <c r="E242" s="17"/>
      <c r="F242" s="17"/>
      <c r="G242" s="17"/>
      <c r="H242" s="17" t="str">
        <f t="shared" si="4"/>
        <v/>
      </c>
      <c r="I242" s="17"/>
      <c r="J242" s="178" t="str">
        <f t="shared" si="5"/>
        <v/>
      </c>
      <c r="K242" s="17"/>
      <c r="L242" s="17"/>
      <c r="M242" s="17"/>
      <c r="N242" s="17"/>
      <c r="O242" s="17"/>
      <c r="P242" s="17"/>
      <c r="Q242" s="17"/>
      <c r="R242" s="17"/>
      <c r="S242" s="22"/>
      <c r="T242" s="21"/>
      <c r="U242" s="23"/>
      <c r="V242" s="23"/>
      <c r="W242" s="23"/>
      <c r="X242" s="17"/>
      <c r="Y242" s="17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idden="1">
      <c r="A243" s="17"/>
      <c r="B243" s="17"/>
      <c r="C243" s="17"/>
      <c r="D243" s="17"/>
      <c r="E243" s="17"/>
      <c r="F243" s="17"/>
      <c r="G243" s="17"/>
      <c r="H243" s="17" t="str">
        <f t="shared" si="4"/>
        <v/>
      </c>
      <c r="I243" s="17"/>
      <c r="J243" s="178" t="str">
        <f t="shared" si="5"/>
        <v/>
      </c>
      <c r="K243" s="17"/>
      <c r="L243" s="17"/>
      <c r="M243" s="17"/>
      <c r="N243" s="17"/>
      <c r="O243" s="17"/>
      <c r="P243" s="17"/>
      <c r="Q243" s="17"/>
      <c r="R243" s="17"/>
      <c r="S243" s="22"/>
      <c r="T243" s="21"/>
      <c r="U243" s="23"/>
      <c r="V243" s="23"/>
      <c r="W243" s="23"/>
      <c r="X243" s="17"/>
      <c r="Y243" s="17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idden="1">
      <c r="A244" s="17"/>
      <c r="B244" s="17"/>
      <c r="C244" s="17"/>
      <c r="D244" s="17"/>
      <c r="E244" s="17"/>
      <c r="F244" s="17"/>
      <c r="G244" s="17"/>
      <c r="H244" s="17" t="str">
        <f t="shared" si="4"/>
        <v/>
      </c>
      <c r="I244" s="17"/>
      <c r="J244" s="178" t="str">
        <f t="shared" si="5"/>
        <v/>
      </c>
      <c r="K244" s="17"/>
      <c r="L244" s="17"/>
      <c r="M244" s="17"/>
      <c r="N244" s="17"/>
      <c r="O244" s="17"/>
      <c r="P244" s="17"/>
      <c r="Q244" s="17"/>
      <c r="R244" s="17"/>
      <c r="S244" s="22"/>
      <c r="T244" s="21"/>
      <c r="U244" s="23"/>
      <c r="V244" s="23"/>
      <c r="W244" s="23"/>
      <c r="X244" s="17"/>
      <c r="Y244" s="17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idden="1">
      <c r="A245" s="17"/>
      <c r="B245" s="17"/>
      <c r="C245" s="17"/>
      <c r="D245" s="17"/>
      <c r="E245" s="17"/>
      <c r="F245" s="17"/>
      <c r="G245" s="17"/>
      <c r="H245" s="17" t="str">
        <f t="shared" si="4"/>
        <v/>
      </c>
      <c r="I245" s="17"/>
      <c r="J245" s="178" t="str">
        <f t="shared" si="5"/>
        <v/>
      </c>
      <c r="K245" s="17"/>
      <c r="L245" s="17"/>
      <c r="M245" s="17"/>
      <c r="N245" s="17"/>
      <c r="O245" s="17"/>
      <c r="P245" s="17"/>
      <c r="Q245" s="17"/>
      <c r="R245" s="17"/>
      <c r="S245" s="22"/>
      <c r="T245" s="21"/>
      <c r="U245" s="23"/>
      <c r="V245" s="23"/>
      <c r="W245" s="23"/>
      <c r="X245" s="17"/>
      <c r="Y245" s="17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idden="1">
      <c r="A246" s="17"/>
      <c r="B246" s="17"/>
      <c r="C246" s="17"/>
      <c r="D246" s="17"/>
      <c r="E246" s="17"/>
      <c r="F246" s="17"/>
      <c r="G246" s="17"/>
      <c r="H246" s="17" t="str">
        <f t="shared" si="4"/>
        <v/>
      </c>
      <c r="I246" s="17"/>
      <c r="J246" s="178" t="str">
        <f t="shared" si="5"/>
        <v/>
      </c>
      <c r="K246" s="17"/>
      <c r="L246" s="17"/>
      <c r="M246" s="17"/>
      <c r="N246" s="17"/>
      <c r="O246" s="17"/>
      <c r="P246" s="17"/>
      <c r="Q246" s="17"/>
      <c r="R246" s="17"/>
      <c r="S246" s="22"/>
      <c r="T246" s="21"/>
      <c r="U246" s="23"/>
      <c r="V246" s="23"/>
      <c r="W246" s="23"/>
      <c r="X246" s="17"/>
      <c r="Y246" s="1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idden="1">
      <c r="A247" s="17"/>
      <c r="B247" s="17"/>
      <c r="C247" s="17"/>
      <c r="D247" s="17"/>
      <c r="E247" s="17"/>
      <c r="F247" s="17"/>
      <c r="G247" s="17"/>
      <c r="H247" s="17" t="str">
        <f t="shared" si="4"/>
        <v/>
      </c>
      <c r="I247" s="17"/>
      <c r="J247" s="178" t="str">
        <f t="shared" si="5"/>
        <v/>
      </c>
      <c r="K247" s="17"/>
      <c r="L247" s="17"/>
      <c r="M247" s="17"/>
      <c r="N247" s="17"/>
      <c r="O247" s="17"/>
      <c r="P247" s="17"/>
      <c r="Q247" s="17"/>
      <c r="R247" s="17"/>
      <c r="S247" s="22"/>
      <c r="T247" s="21"/>
      <c r="U247" s="23"/>
      <c r="V247" s="23"/>
      <c r="W247" s="23"/>
      <c r="X247" s="17"/>
      <c r="Y247" s="17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idden="1">
      <c r="A248" s="17"/>
      <c r="B248" s="17"/>
      <c r="C248" s="17"/>
      <c r="D248" s="17"/>
      <c r="E248" s="17"/>
      <c r="F248" s="17"/>
      <c r="G248" s="17"/>
      <c r="H248" s="17" t="str">
        <f t="shared" si="4"/>
        <v/>
      </c>
      <c r="I248" s="17"/>
      <c r="J248" s="178" t="str">
        <f t="shared" si="5"/>
        <v/>
      </c>
      <c r="K248" s="17"/>
      <c r="L248" s="17"/>
      <c r="M248" s="17"/>
      <c r="N248" s="17"/>
      <c r="O248" s="17"/>
      <c r="P248" s="17"/>
      <c r="Q248" s="17"/>
      <c r="R248" s="17"/>
      <c r="S248" s="22"/>
      <c r="T248" s="21"/>
      <c r="U248" s="23"/>
      <c r="V248" s="23"/>
      <c r="W248" s="23"/>
      <c r="X248" s="17"/>
      <c r="Y248" s="17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hidden="1">
      <c r="A249" s="17"/>
      <c r="B249" s="27"/>
      <c r="C249" s="17"/>
      <c r="D249" s="17"/>
      <c r="E249" s="17"/>
      <c r="F249" s="17"/>
      <c r="G249" s="17"/>
      <c r="H249" s="17" t="str">
        <f t="shared" si="4"/>
        <v/>
      </c>
      <c r="I249" s="17"/>
      <c r="J249" s="178" t="str">
        <f t="shared" si="5"/>
        <v/>
      </c>
      <c r="K249" s="17"/>
      <c r="L249" s="17"/>
      <c r="M249" s="17"/>
      <c r="N249" s="17"/>
      <c r="O249" s="17"/>
      <c r="P249" s="17"/>
      <c r="Q249" s="17"/>
      <c r="R249" s="17"/>
      <c r="S249" s="22"/>
      <c r="T249" s="21"/>
      <c r="U249" s="23"/>
      <c r="V249" s="23"/>
      <c r="W249" s="23"/>
      <c r="X249" s="17"/>
      <c r="Y249" s="17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idden="1">
      <c r="A250" s="17"/>
      <c r="B250" s="27"/>
      <c r="C250" s="71"/>
      <c r="D250" s="71"/>
      <c r="E250" s="71"/>
      <c r="F250" s="71"/>
      <c r="G250" s="17"/>
      <c r="H250" s="17" t="str">
        <f t="shared" si="4"/>
        <v/>
      </c>
      <c r="I250" s="17"/>
      <c r="J250" s="178" t="str">
        <f t="shared" si="5"/>
        <v/>
      </c>
      <c r="K250" s="17"/>
      <c r="L250" s="17"/>
      <c r="M250" s="17"/>
      <c r="N250" s="17"/>
      <c r="O250" s="17"/>
      <c r="P250" s="17"/>
      <c r="Q250" s="17"/>
      <c r="R250" s="17"/>
      <c r="S250" s="22"/>
      <c r="T250" s="21"/>
      <c r="U250" s="23"/>
      <c r="V250" s="23"/>
      <c r="W250" s="23"/>
      <c r="X250" s="17"/>
      <c r="Y250" s="17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hidden="1">
      <c r="A251" s="17"/>
      <c r="B251" s="27"/>
      <c r="C251" s="71"/>
      <c r="D251" s="71"/>
      <c r="E251" s="71"/>
      <c r="F251" s="71"/>
      <c r="G251" s="17"/>
      <c r="H251" s="17"/>
      <c r="I251" s="17"/>
      <c r="J251" s="178"/>
      <c r="K251" s="17"/>
      <c r="L251" s="17"/>
      <c r="M251" s="17"/>
      <c r="N251" s="17"/>
      <c r="O251" s="17"/>
      <c r="P251" s="17"/>
      <c r="Q251" s="17"/>
      <c r="R251" s="17"/>
      <c r="S251" s="22"/>
      <c r="T251" s="21"/>
      <c r="U251" s="23"/>
      <c r="V251" s="23"/>
      <c r="W251" s="23"/>
      <c r="X251" s="17"/>
      <c r="Y251" s="17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hidden="1">
      <c r="A252" s="17"/>
      <c r="B252" s="17"/>
      <c r="C252" s="71"/>
      <c r="D252" s="71"/>
      <c r="E252" s="71"/>
      <c r="F252" s="71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22"/>
      <c r="T252" s="21"/>
      <c r="U252" s="23"/>
      <c r="V252" s="23"/>
      <c r="W252" s="23"/>
      <c r="X252" s="17"/>
      <c r="Y252" s="17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hidden="1">
      <c r="A253" s="17"/>
      <c r="B253" s="17"/>
      <c r="C253" s="71"/>
      <c r="D253" s="71"/>
      <c r="E253" s="71"/>
      <c r="F253" s="71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hidden="1">
      <c r="A254" s="17"/>
      <c r="B254" s="17"/>
      <c r="C254" s="71"/>
      <c r="D254" s="71"/>
      <c r="E254" s="71"/>
      <c r="F254" s="71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hidden="1">
      <c r="A255" s="17"/>
      <c r="B255" s="17"/>
      <c r="C255" s="71"/>
      <c r="D255" s="71"/>
      <c r="E255" s="71"/>
      <c r="F255" s="71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hidden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hidden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hidden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hidden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idden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hidden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hidden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hidden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hidden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hidden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hidden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hidden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hidden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hidden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hidden="1">
      <c r="A270" s="17"/>
      <c r="B270" s="28" t="s">
        <v>77</v>
      </c>
      <c r="C270" s="25"/>
      <c r="D270" s="25"/>
      <c r="E270" s="25"/>
      <c r="F270" s="25"/>
      <c r="G270" s="17"/>
      <c r="H270" s="17"/>
      <c r="I270" s="28" t="s">
        <v>77</v>
      </c>
      <c r="J270" s="25"/>
      <c r="K270" s="25"/>
      <c r="L270" s="25"/>
      <c r="M270" s="25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hidden="1">
      <c r="A271" s="17"/>
      <c r="B271" s="28" t="s">
        <v>76</v>
      </c>
      <c r="C271" s="26"/>
      <c r="D271" s="26"/>
      <c r="E271" s="27" t="str">
        <f>IF($B$234="ton (Mg)",#REF!/1000,"-   ")</f>
        <v xml:space="preserve">-   </v>
      </c>
      <c r="F271" s="17" t="s">
        <v>75</v>
      </c>
      <c r="G271" s="17"/>
      <c r="H271" s="17"/>
      <c r="I271" s="28" t="s">
        <v>76</v>
      </c>
      <c r="J271" s="26"/>
      <c r="K271" s="26"/>
      <c r="L271" s="27" t="str">
        <f>IF($E$233="ton (Mg)",#REF!/1000,"-   ")</f>
        <v xml:space="preserve">-   </v>
      </c>
      <c r="M271" s="17" t="s">
        <v>75</v>
      </c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hidden="1">
      <c r="A272" s="17"/>
      <c r="B272" s="28" t="s">
        <v>73</v>
      </c>
      <c r="C272" s="26"/>
      <c r="D272" s="26"/>
      <c r="E272" s="27" t="e">
        <f>IF(#REF!="m3",#REF!/1000000,"-   ")</f>
        <v>#REF!</v>
      </c>
      <c r="F272" s="17" t="s">
        <v>72</v>
      </c>
      <c r="G272" s="17"/>
      <c r="H272" s="17"/>
      <c r="I272" s="28" t="s">
        <v>73</v>
      </c>
      <c r="J272" s="26"/>
      <c r="K272" s="26"/>
      <c r="L272" s="27" t="e">
        <f>IF(#REF!="m3",#REF!/1000000,"-   ")</f>
        <v>#REF!</v>
      </c>
      <c r="M272" s="17" t="s">
        <v>72</v>
      </c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hidden="1">
      <c r="A273" s="17"/>
      <c r="B273" s="28" t="s">
        <v>70</v>
      </c>
      <c r="C273" s="26"/>
      <c r="D273" s="26"/>
      <c r="E273" s="27" t="str">
        <f>IF($B$234="m3",#REF!/#REF!,"-   ")</f>
        <v xml:space="preserve">-   </v>
      </c>
      <c r="F273" s="17" t="s">
        <v>69</v>
      </c>
      <c r="G273" s="17"/>
      <c r="H273" s="17"/>
      <c r="I273" s="28" t="s">
        <v>70</v>
      </c>
      <c r="J273" s="26"/>
      <c r="K273" s="26"/>
      <c r="L273" s="27" t="str">
        <f>IF($E$233="m3",#REF!/#REF!,"-   ")</f>
        <v xml:space="preserve">-   </v>
      </c>
      <c r="M273" s="17" t="s">
        <v>69</v>
      </c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hidden="1">
      <c r="A274" s="17"/>
      <c r="B274" s="28" t="s">
        <v>142</v>
      </c>
      <c r="C274" s="26"/>
      <c r="D274" s="26"/>
      <c r="E274" s="69" t="str">
        <f>IF($B$234="kg",#REF!/0.73/10^6,"-   ")</f>
        <v xml:space="preserve">-   </v>
      </c>
      <c r="F274" s="17" t="s">
        <v>72</v>
      </c>
      <c r="G274" s="17"/>
      <c r="H274" s="17"/>
      <c r="I274" s="28" t="s">
        <v>142</v>
      </c>
      <c r="J274" s="26"/>
      <c r="K274" s="26"/>
      <c r="L274" s="69" t="str">
        <f>IF($E$233="kg",#REF!/0.73/10^6,"-   ")</f>
        <v xml:space="preserve">-   </v>
      </c>
      <c r="M274" s="17" t="s">
        <v>72</v>
      </c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hidden="1">
      <c r="A275" s="17"/>
      <c r="B275" s="28" t="s">
        <v>140</v>
      </c>
      <c r="C275" s="26"/>
      <c r="D275" s="26"/>
      <c r="E275" s="27" t="str">
        <f>IF($B$234="kg",#REF!/580,"-   ")</f>
        <v xml:space="preserve">-   </v>
      </c>
      <c r="F275" s="17" t="s">
        <v>141</v>
      </c>
      <c r="G275" s="25"/>
      <c r="H275" s="17"/>
      <c r="I275" s="28" t="s">
        <v>140</v>
      </c>
      <c r="J275" s="26"/>
      <c r="K275" s="26"/>
      <c r="L275" s="27" t="str">
        <f>IF($E$233="kg",#REF!/580,"-   ")</f>
        <v xml:space="preserve">-   </v>
      </c>
      <c r="M275" s="17" t="s">
        <v>141</v>
      </c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hidden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ht="15.75" hidden="1" thickBot="1">
      <c r="A277" s="17"/>
      <c r="B277" s="20" t="s">
        <v>144</v>
      </c>
      <c r="C277" s="17"/>
      <c r="D277" s="17"/>
      <c r="E277" s="17"/>
      <c r="F277" s="17"/>
      <c r="G277" s="17"/>
      <c r="H277" s="17"/>
      <c r="I277" s="17">
        <v>15.6</v>
      </c>
      <c r="J277" s="17" t="s">
        <v>86</v>
      </c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ht="15" hidden="1" thickBot="1">
      <c r="A278" s="17"/>
      <c r="B278" s="76" t="s">
        <v>145</v>
      </c>
      <c r="C278" s="17"/>
      <c r="D278" s="17"/>
      <c r="E278" s="17"/>
      <c r="F278" s="17"/>
      <c r="G278" s="17"/>
      <c r="H278" s="17"/>
      <c r="I278" s="74">
        <v>0</v>
      </c>
      <c r="J278" s="17" t="s">
        <v>86</v>
      </c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hidden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hidden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hidden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hidden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hidden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hidden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hidden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hidden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hidden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hidden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hidden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hidden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hidden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hidden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hidden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hidden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hidden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hidden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hidden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hidden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hidden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  <row r="407" spans="1:7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</row>
    <row r="408" spans="1:7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</row>
    <row r="409" spans="1:7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</row>
    <row r="410" spans="1:7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</row>
    <row r="411" spans="1:7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</row>
    <row r="412" spans="1:7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</row>
    <row r="413" spans="1:7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</row>
    <row r="414" spans="1:7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</row>
    <row r="415" spans="1:7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</row>
    <row r="416" spans="1:7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</row>
    <row r="417" spans="1:7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</row>
    <row r="418" spans="1:7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</row>
    <row r="419" spans="1:7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</row>
    <row r="420" spans="1:7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</row>
    <row r="421" spans="1:7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</row>
    <row r="422" spans="1:7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</row>
    <row r="423" spans="1:7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</row>
    <row r="424" spans="1:7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</row>
    <row r="425" spans="1:7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</row>
    <row r="426" spans="1:7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</row>
    <row r="427" spans="1:7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</row>
    <row r="428" spans="1:7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</row>
    <row r="429" spans="1:7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</row>
    <row r="430" spans="1:7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</row>
    <row r="431" spans="1:7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</row>
    <row r="432" spans="1:7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</row>
    <row r="433" spans="1:7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</row>
    <row r="434" spans="1:7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</row>
    <row r="435" spans="1:7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</row>
    <row r="436" spans="1:7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</row>
    <row r="437" spans="1:7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</row>
    <row r="438" spans="1:7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</row>
    <row r="439" spans="1:7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</row>
    <row r="440" spans="1:7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</row>
    <row r="441" spans="1:7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</row>
    <row r="442" spans="1:7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</row>
    <row r="443" spans="1:7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</row>
    <row r="444" spans="1:7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</row>
    <row r="445" spans="1:7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</row>
    <row r="446" spans="1:7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</row>
    <row r="447" spans="1:7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</row>
    <row r="448" spans="1:7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</row>
    <row r="449" spans="1:7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</row>
    <row r="450" spans="1:7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</row>
    <row r="451" spans="1:7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</row>
    <row r="452" spans="1:7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</row>
    <row r="453" spans="1:7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</row>
    <row r="454" spans="1:7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</row>
    <row r="455" spans="1:7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</row>
    <row r="456" spans="1:7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</row>
    <row r="457" spans="1:7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</row>
    <row r="458" spans="1:7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</row>
    <row r="459" spans="1:7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</row>
    <row r="460" spans="1:7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</row>
    <row r="461" spans="1:7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</row>
    <row r="462" spans="1:7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</row>
    <row r="463" spans="1:7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</row>
    <row r="464" spans="1:7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</row>
    <row r="465" spans="1:7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</row>
    <row r="466" spans="1:7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</row>
    <row r="467" spans="1:7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</row>
    <row r="468" spans="1:7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</row>
    <row r="469" spans="1:7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</row>
    <row r="470" spans="1:7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</row>
    <row r="471" spans="1:7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</row>
    <row r="472" spans="1:7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</row>
    <row r="473" spans="1:7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</row>
    <row r="474" spans="1:7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</row>
    <row r="475" spans="1:7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</row>
    <row r="476" spans="1:7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</row>
    <row r="477" spans="1:7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</row>
    <row r="478" spans="1:7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</row>
    <row r="479" spans="1:7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</row>
    <row r="480" spans="1:7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</row>
    <row r="481" spans="1:7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</row>
    <row r="482" spans="1:7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</row>
    <row r="483" spans="1:7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</row>
    <row r="484" spans="1:7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</row>
    <row r="485" spans="1:7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</row>
    <row r="486" spans="1:7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</row>
    <row r="487" spans="1:7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</row>
    <row r="488" spans="1:7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</row>
    <row r="489" spans="1:7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</row>
    <row r="490" spans="1:7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</row>
    <row r="491" spans="1:7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</row>
    <row r="492" spans="1:7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</row>
    <row r="493" spans="1:7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</row>
    <row r="494" spans="1:7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</row>
    <row r="495" spans="1:7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</row>
    <row r="496" spans="1:7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</row>
    <row r="497" spans="1:7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</row>
    <row r="498" spans="1:7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</row>
    <row r="499" spans="1:7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</row>
    <row r="500" spans="1:7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</row>
    <row r="501" spans="1:7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</row>
    <row r="502" spans="1:7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</row>
    <row r="503" spans="1:7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</row>
  </sheetData>
  <sheetProtection password="C609" sheet="1" objects="1" scenarios="1" formatCells="0"/>
  <mergeCells count="170">
    <mergeCell ref="A44:B44"/>
    <mergeCell ref="C44:D44"/>
    <mergeCell ref="E44:F44"/>
    <mergeCell ref="A45:B45"/>
    <mergeCell ref="C45:D45"/>
    <mergeCell ref="E45:F45"/>
    <mergeCell ref="A60:F60"/>
    <mergeCell ref="A47:B48"/>
    <mergeCell ref="C47:D47"/>
    <mergeCell ref="E47:F47"/>
    <mergeCell ref="A49:B49"/>
    <mergeCell ref="A50:B50"/>
    <mergeCell ref="A59:F59"/>
    <mergeCell ref="A25:B25"/>
    <mergeCell ref="C25:D25"/>
    <mergeCell ref="E25:F25"/>
    <mergeCell ref="A29:B30"/>
    <mergeCell ref="C29:D29"/>
    <mergeCell ref="E29:F29"/>
    <mergeCell ref="A41:B41"/>
    <mergeCell ref="C41:D41"/>
    <mergeCell ref="E41:F41"/>
    <mergeCell ref="A31:B31"/>
    <mergeCell ref="A32:B32"/>
    <mergeCell ref="A33:B33"/>
    <mergeCell ref="A34:B34"/>
    <mergeCell ref="A35:B35"/>
    <mergeCell ref="A39:B39"/>
    <mergeCell ref="C39:D39"/>
    <mergeCell ref="E39:F39"/>
    <mergeCell ref="A40:B40"/>
    <mergeCell ref="C40:D40"/>
    <mergeCell ref="E40:F40"/>
    <mergeCell ref="C15:D15"/>
    <mergeCell ref="E15:F15"/>
    <mergeCell ref="A24:B24"/>
    <mergeCell ref="C24:D24"/>
    <mergeCell ref="E24:F24"/>
    <mergeCell ref="C17:D17"/>
    <mergeCell ref="E17:F17"/>
    <mergeCell ref="C18:D18"/>
    <mergeCell ref="E18:F18"/>
    <mergeCell ref="A19:B19"/>
    <mergeCell ref="C19:D19"/>
    <mergeCell ref="E19:F19"/>
    <mergeCell ref="C22:D22"/>
    <mergeCell ref="E22:F22"/>
    <mergeCell ref="A23:B23"/>
    <mergeCell ref="C23:D23"/>
    <mergeCell ref="E23:F23"/>
    <mergeCell ref="AI1:AJ1"/>
    <mergeCell ref="A87:B87"/>
    <mergeCell ref="A88:B88"/>
    <mergeCell ref="B102:J103"/>
    <mergeCell ref="B104:D104"/>
    <mergeCell ref="C10:D10"/>
    <mergeCell ref="E10:F10"/>
    <mergeCell ref="A1:F1"/>
    <mergeCell ref="A2:F2"/>
    <mergeCell ref="A3:F3"/>
    <mergeCell ref="A5:F5"/>
    <mergeCell ref="A6:F6"/>
    <mergeCell ref="C16:D16"/>
    <mergeCell ref="E16:F16"/>
    <mergeCell ref="A11:B11"/>
    <mergeCell ref="C11:D11"/>
    <mergeCell ref="E11:F11"/>
    <mergeCell ref="C12:D12"/>
    <mergeCell ref="E12:F12"/>
    <mergeCell ref="C13:D13"/>
    <mergeCell ref="E13:F13"/>
    <mergeCell ref="C14:D14"/>
    <mergeCell ref="E14:F14"/>
    <mergeCell ref="A15:B15"/>
    <mergeCell ref="B111:E111"/>
    <mergeCell ref="G111:J111"/>
    <mergeCell ref="B113:C113"/>
    <mergeCell ref="G113:H113"/>
    <mergeCell ref="B114:E114"/>
    <mergeCell ref="G114:J114"/>
    <mergeCell ref="B105:J105"/>
    <mergeCell ref="B107:E107"/>
    <mergeCell ref="G107:J107"/>
    <mergeCell ref="B110:E110"/>
    <mergeCell ref="G110:J110"/>
    <mergeCell ref="B116:E116"/>
    <mergeCell ref="G116:J116"/>
    <mergeCell ref="B118:E118"/>
    <mergeCell ref="G118:J118"/>
    <mergeCell ref="AK118:AK126"/>
    <mergeCell ref="B119:E119"/>
    <mergeCell ref="G119:J119"/>
    <mergeCell ref="B121:E121"/>
    <mergeCell ref="G121:J121"/>
    <mergeCell ref="B122:E122"/>
    <mergeCell ref="G122:J122"/>
    <mergeCell ref="B124:E124"/>
    <mergeCell ref="G124:J124"/>
    <mergeCell ref="B125:E125"/>
    <mergeCell ref="G125:J125"/>
    <mergeCell ref="AK136:AK139"/>
    <mergeCell ref="B137:E137"/>
    <mergeCell ref="G137:J137"/>
    <mergeCell ref="C138:D138"/>
    <mergeCell ref="H138:I138"/>
    <mergeCell ref="B127:E127"/>
    <mergeCell ref="G127:J127"/>
    <mergeCell ref="AK127:AK135"/>
    <mergeCell ref="B128:E128"/>
    <mergeCell ref="G128:J128"/>
    <mergeCell ref="B130:E130"/>
    <mergeCell ref="G130:J130"/>
    <mergeCell ref="B131:E131"/>
    <mergeCell ref="G131:J131"/>
    <mergeCell ref="B134:E134"/>
    <mergeCell ref="G134:J134"/>
    <mergeCell ref="C135:D135"/>
    <mergeCell ref="H135:I135"/>
    <mergeCell ref="AJ148:AJ155"/>
    <mergeCell ref="AK148:AK151"/>
    <mergeCell ref="B152:E152"/>
    <mergeCell ref="G152:J152"/>
    <mergeCell ref="AK152:AK155"/>
    <mergeCell ref="B140:E140"/>
    <mergeCell ref="G140:J140"/>
    <mergeCell ref="AJ140:AJ147"/>
    <mergeCell ref="AK140:AK143"/>
    <mergeCell ref="C141:D141"/>
    <mergeCell ref="H141:I141"/>
    <mergeCell ref="B143:E143"/>
    <mergeCell ref="G143:J143"/>
    <mergeCell ref="C144:D144"/>
    <mergeCell ref="H144:I144"/>
    <mergeCell ref="AK144:AK147"/>
    <mergeCell ref="B146:E146"/>
    <mergeCell ref="G146:J146"/>
    <mergeCell ref="B169:E169"/>
    <mergeCell ref="Q170:S170"/>
    <mergeCell ref="T170:V170"/>
    <mergeCell ref="B171:E171"/>
    <mergeCell ref="T171:V171"/>
    <mergeCell ref="AK156:AK158"/>
    <mergeCell ref="B157:C157"/>
    <mergeCell ref="G157:H157"/>
    <mergeCell ref="B159:J159"/>
    <mergeCell ref="C164:D164"/>
    <mergeCell ref="O185:P185"/>
    <mergeCell ref="T185:V185"/>
    <mergeCell ref="H201:I201"/>
    <mergeCell ref="A13:B13"/>
    <mergeCell ref="A14:B14"/>
    <mergeCell ref="A16:B16"/>
    <mergeCell ref="A17:B17"/>
    <mergeCell ref="T180:V180"/>
    <mergeCell ref="T181:V181"/>
    <mergeCell ref="T182:V182"/>
    <mergeCell ref="T183:V183"/>
    <mergeCell ref="T184:V184"/>
    <mergeCell ref="B175:E175"/>
    <mergeCell ref="T175:V175"/>
    <mergeCell ref="O176:P176"/>
    <mergeCell ref="T176:V176"/>
    <mergeCell ref="Q179:S179"/>
    <mergeCell ref="T179:V179"/>
    <mergeCell ref="B172:E172"/>
    <mergeCell ref="T172:V172"/>
    <mergeCell ref="T173:V173"/>
    <mergeCell ref="B174:C174"/>
    <mergeCell ref="T174:V174"/>
    <mergeCell ref="B168:E168"/>
  </mergeCells>
  <conditionalFormatting sqref="C11:F19">
    <cfRule type="cellIs" dxfId="54" priority="8" operator="equal">
      <formula>""</formula>
    </cfRule>
  </conditionalFormatting>
  <conditionalFormatting sqref="C20">
    <cfRule type="cellIs" dxfId="53" priority="7" operator="equal">
      <formula>""</formula>
    </cfRule>
  </conditionalFormatting>
  <conditionalFormatting sqref="E20">
    <cfRule type="cellIs" dxfId="52" priority="6" operator="equal">
      <formula>""</formula>
    </cfRule>
  </conditionalFormatting>
  <conditionalFormatting sqref="C23:F25">
    <cfRule type="cellIs" dxfId="51" priority="5" operator="equal">
      <formula>""</formula>
    </cfRule>
  </conditionalFormatting>
  <conditionalFormatting sqref="C40:D40">
    <cfRule type="cellIs" dxfId="50" priority="4" operator="equal">
      <formula>""</formula>
    </cfRule>
  </conditionalFormatting>
  <conditionalFormatting sqref="C41:D41">
    <cfRule type="cellIs" dxfId="49" priority="3" operator="equal">
      <formula>""</formula>
    </cfRule>
  </conditionalFormatting>
  <conditionalFormatting sqref="E40:F40">
    <cfRule type="cellIs" dxfId="48" priority="2" operator="equal">
      <formula>""</formula>
    </cfRule>
  </conditionalFormatting>
  <conditionalFormatting sqref="E41:F41">
    <cfRule type="cellIs" dxfId="47" priority="1" operator="equal">
      <formula>""</formula>
    </cfRule>
  </conditionalFormatting>
  <dataValidations count="20">
    <dataValidation type="list" allowBlank="1" showInputMessage="1" showErrorMessage="1" sqref="E41:F41">
      <formula1>$J$226:$J$250</formula1>
    </dataValidation>
    <dataValidation type="list" allowBlank="1" showInputMessage="1" showErrorMessage="1" sqref="C41:D41">
      <formula1>$H$226:$H$250</formula1>
    </dataValidation>
    <dataValidation type="list" allowBlank="1" showInputMessage="1" showErrorMessage="1" sqref="E11:F11">
      <formula1>$R$106:$R$112</formula1>
    </dataValidation>
    <dataValidation type="list" allowBlank="1" showInputMessage="1" showErrorMessage="1" sqref="C11:D11">
      <formula1>$R$106:$R$111</formula1>
    </dataValidation>
    <dataValidation type="list" allowBlank="1" showInputMessage="1" showErrorMessage="1" sqref="E18">
      <formula1>$R$152:$R$155</formula1>
    </dataValidation>
    <dataValidation type="list" allowBlank="1" showInputMessage="1" showErrorMessage="1" sqref="C18">
      <formula1>$R$143:$R$146</formula1>
    </dataValidation>
    <dataValidation type="list" allowBlank="1" showInputMessage="1" showErrorMessage="1" sqref="C40:D40">
      <formula1>$B$223:$B$236</formula1>
    </dataValidation>
    <dataValidation type="list" allowBlank="1" showInputMessage="1" showErrorMessage="1" sqref="E40:F40">
      <formula1>$D$223:$D$236</formula1>
    </dataValidation>
    <dataValidation type="decimal" operator="greaterThanOrEqual" allowBlank="1" showInputMessage="1" showErrorMessage="1" error="Wymagana wartość liczbowa" sqref="C19:F19 C23:F25">
      <formula1>0</formula1>
    </dataValidation>
    <dataValidation type="list" allowBlank="1" showInputMessage="1" showErrorMessage="1" sqref="C13:D13">
      <formula1>$T$106:$T$107</formula1>
    </dataValidation>
    <dataValidation type="list" allowBlank="1" showInputMessage="1" showErrorMessage="1" sqref="E13:F13">
      <formula1>$T$110:$T$111</formula1>
    </dataValidation>
    <dataValidation type="list" errorStyle="warning" allowBlank="1" showInputMessage="1" showErrorMessage="1" sqref="C14:D14">
      <formula1>IF(M117=0,C14,IF($M$117=1,$R$141,IF($M$117&lt;=3,$U$116:$U$117,IF($M$117&lt;=6,$R$141,$U$116:$U$117))))</formula1>
    </dataValidation>
    <dataValidation type="list" allowBlank="1" showInputMessage="1" showErrorMessage="1" sqref="C15:D15">
      <formula1>IF(M117=0,"",IF($M$117&lt;=4,$R$141,IF($M$117&lt;=6,$R$127:$R$128,R141)))</formula1>
    </dataValidation>
    <dataValidation type="list" allowBlank="1" showInputMessage="1" showErrorMessage="1" sqref="Q100">
      <formula1>IF(M117=0,"",IF($M$117&lt;=4,$R$141,IF($M$117&lt;=6,$R$127:$R$128,R141)))</formula1>
    </dataValidation>
    <dataValidation type="list" allowBlank="1" showInputMessage="1" showErrorMessage="1" sqref="C16:D16">
      <formula1>IF($M$124=0,C16,IF($M$124&lt;2020,$R$141,IF($M$124&lt;3010,$U$119:$U$120,IF($M$124=3010,$R$141,IF($M$124=3020,$U$119:$U$120,IF(M124&gt;=4000,R141))))))</formula1>
    </dataValidation>
    <dataValidation type="list" allowBlank="1" showInputMessage="1" showErrorMessage="1" sqref="E15:F15">
      <formula1>IF(O117=0,$E$15,IF($O$117&lt;=4,$R$141,IF($O$117&lt;=6,$R$127:$R$128,R141)))</formula1>
    </dataValidation>
    <dataValidation type="list" allowBlank="1" showInputMessage="1" showErrorMessage="1" sqref="C17:D17">
      <formula1>IF(M124=0,$C$17,IF($M$124&lt;2020,$R$141,IF($M$124&lt;3010,$U$122:$U$123,IF($M$124=3010,$R$141,IF($M$124=3020,$U$122:$U$123,$R$141)))))</formula1>
    </dataValidation>
    <dataValidation type="list" allowBlank="1" showInputMessage="1" showErrorMessage="1" sqref="E14:F14">
      <formula1>IF(O117=0,$E$14,IF($O$117=1,$R$141,IF($O$117&lt;=3,$U$116:$U$117,IF($O$117&lt;=6,$R$141,$U$116:$U$117))))</formula1>
    </dataValidation>
    <dataValidation type="list" allowBlank="1" showInputMessage="1" showErrorMessage="1" sqref="E16:F16">
      <formula1>IF(O124=0,$E$16,IF($O$124&lt;2020,$R$141,IF($O$124&lt;3010,$U$119:$U$120,IF($O$124=3010,$R$141,IF($O$124=3020,$U$119:$U$120,$R$141)))))</formula1>
    </dataValidation>
    <dataValidation type="list" allowBlank="1" showInputMessage="1" showErrorMessage="1" sqref="E17:F17">
      <formula1>IF(O124=0,$E$17,IF($O$124&lt;2020,$R$141,IF($O$124&lt;3010,$U$122:$U$123,IF($O$124=3010,$R$141,IF($O$124=3020,$U$122:$U$123,$R$141)))))</formula1>
    </dataValidation>
  </dataValidations>
  <pageMargins left="0.51181102362204722" right="0.11811023622047245" top="0.74803149606299213" bottom="0.35433070866141736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406"/>
  <sheetViews>
    <sheetView topLeftCell="A70" zoomScaleNormal="100" zoomScaleSheetLayoutView="100" workbookViewId="0">
      <selection activeCell="I89" sqref="I89"/>
    </sheetView>
  </sheetViews>
  <sheetFormatPr defaultRowHeight="14.25"/>
  <cols>
    <col min="1" max="1" width="3.5" customWidth="1"/>
    <col min="2" max="2" width="24.25" customWidth="1"/>
    <col min="3" max="3" width="15" customWidth="1"/>
    <col min="4" max="4" width="13.25" customWidth="1"/>
    <col min="5" max="5" width="11.875" customWidth="1"/>
    <col min="6" max="6" width="11.625" customWidth="1"/>
  </cols>
  <sheetData>
    <row r="1" spans="1:77" ht="14.25" customHeight="1">
      <c r="A1" s="450" t="s">
        <v>261</v>
      </c>
      <c r="B1" s="450"/>
      <c r="C1" s="450"/>
      <c r="D1" s="450"/>
      <c r="E1" s="450"/>
      <c r="F1" s="450"/>
      <c r="G1" s="1"/>
      <c r="H1" s="1"/>
      <c r="I1" s="1"/>
      <c r="J1" s="1"/>
      <c r="K1" s="1"/>
      <c r="L1" s="1"/>
      <c r="M1" s="17"/>
      <c r="N1" s="164"/>
      <c r="O1" s="164"/>
      <c r="P1" s="164"/>
      <c r="Q1" s="164"/>
      <c r="R1" s="164"/>
      <c r="S1" s="164"/>
      <c r="T1" s="164"/>
      <c r="U1" s="164"/>
      <c r="V1" s="164"/>
      <c r="W1" s="248"/>
      <c r="X1" s="248"/>
      <c r="Y1" s="248"/>
      <c r="Z1" s="248"/>
      <c r="AA1" s="146"/>
      <c r="AB1" s="146"/>
      <c r="AC1" s="146"/>
      <c r="AD1" s="146"/>
      <c r="AE1" s="146"/>
      <c r="AF1" s="146"/>
      <c r="AG1" s="146"/>
      <c r="AH1" s="146"/>
      <c r="AI1" s="448"/>
      <c r="AJ1" s="448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8"/>
      <c r="BA1" s="148"/>
      <c r="BB1" s="148"/>
      <c r="BC1" s="148"/>
      <c r="BD1" s="148"/>
      <c r="BE1" s="148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</row>
    <row r="2" spans="1:77" ht="18">
      <c r="A2" s="350" t="s">
        <v>216</v>
      </c>
      <c r="B2" s="350"/>
      <c r="C2" s="350"/>
      <c r="D2" s="350"/>
      <c r="E2" s="350"/>
      <c r="F2" s="350"/>
      <c r="G2" s="1"/>
      <c r="H2" s="1"/>
      <c r="I2" s="1"/>
      <c r="J2" s="1"/>
      <c r="K2" s="1"/>
      <c r="L2" s="1"/>
      <c r="M2" s="17"/>
      <c r="N2" s="164"/>
      <c r="O2" s="164"/>
      <c r="P2" s="164"/>
      <c r="Q2" s="164"/>
      <c r="R2" s="164"/>
      <c r="S2" s="164"/>
      <c r="T2" s="164"/>
      <c r="U2" s="164"/>
      <c r="V2" s="164"/>
      <c r="W2" s="248"/>
      <c r="X2" s="248"/>
      <c r="Y2" s="248"/>
      <c r="Z2" s="248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8"/>
      <c r="BA2" s="148"/>
      <c r="BB2" s="148"/>
      <c r="BC2" s="148"/>
      <c r="BD2" s="148"/>
      <c r="BE2" s="148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</row>
    <row r="3" spans="1:77" ht="15">
      <c r="A3" s="350" t="s">
        <v>262</v>
      </c>
      <c r="B3" s="350"/>
      <c r="C3" s="350"/>
      <c r="D3" s="350"/>
      <c r="E3" s="350"/>
      <c r="F3" s="350"/>
      <c r="G3" s="1"/>
      <c r="H3" s="1"/>
      <c r="I3" s="1"/>
      <c r="J3" s="1"/>
      <c r="K3" s="1"/>
      <c r="L3" s="1"/>
      <c r="M3" s="17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8"/>
      <c r="BA3" s="148"/>
      <c r="BB3" s="148"/>
      <c r="BC3" s="148"/>
      <c r="BD3" s="148"/>
      <c r="BE3" s="148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</row>
    <row r="4" spans="1:77" ht="11.25" customHeight="1">
      <c r="A4" s="477" t="s">
        <v>263</v>
      </c>
      <c r="B4" s="477"/>
      <c r="C4" s="477"/>
      <c r="D4" s="477"/>
      <c r="E4" s="477"/>
      <c r="F4" s="477"/>
      <c r="G4" s="1"/>
      <c r="H4" s="1"/>
      <c r="I4" s="1"/>
      <c r="J4" s="1"/>
      <c r="K4" s="1"/>
      <c r="L4" s="1"/>
      <c r="M4" s="17"/>
      <c r="N4" s="154"/>
      <c r="O4" s="154"/>
      <c r="P4" s="154"/>
      <c r="Q4" s="154"/>
      <c r="R4" s="154"/>
      <c r="S4" s="154"/>
      <c r="T4" s="146"/>
      <c r="U4" s="154"/>
      <c r="V4" s="154"/>
      <c r="W4" s="154"/>
      <c r="X4" s="154"/>
      <c r="Y4" s="154"/>
      <c r="Z4" s="154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8"/>
      <c r="BA4" s="148"/>
      <c r="BB4" s="148"/>
      <c r="BC4" s="148"/>
      <c r="BD4" s="148"/>
      <c r="BE4" s="148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</row>
    <row r="5" spans="1:77" ht="41.25" customHeight="1">
      <c r="A5" s="451"/>
      <c r="B5" s="451"/>
      <c r="C5" s="451"/>
      <c r="D5" s="451"/>
      <c r="E5" s="451"/>
      <c r="F5" s="451"/>
      <c r="G5" s="1"/>
      <c r="H5" s="1"/>
      <c r="I5" s="1"/>
      <c r="J5" s="1"/>
      <c r="K5" s="1"/>
      <c r="L5" s="1"/>
      <c r="M5" s="17"/>
      <c r="N5" s="147"/>
      <c r="O5" s="147"/>
      <c r="P5" s="147"/>
      <c r="Q5" s="147"/>
      <c r="R5" s="147"/>
      <c r="S5" s="147"/>
      <c r="T5" s="146"/>
      <c r="U5" s="147"/>
      <c r="V5" s="147"/>
      <c r="W5" s="147"/>
      <c r="X5" s="147"/>
      <c r="Y5" s="147"/>
      <c r="Z5" s="147"/>
      <c r="AA5" s="146"/>
      <c r="AB5" s="146"/>
      <c r="AC5" s="146"/>
      <c r="AD5" s="146"/>
      <c r="AE5" s="146"/>
      <c r="AF5" s="146"/>
      <c r="AG5" s="146"/>
      <c r="AH5" s="146"/>
      <c r="AI5" s="249"/>
      <c r="AJ5" s="250"/>
      <c r="AK5" s="146"/>
      <c r="AL5" s="251"/>
      <c r="AM5" s="146"/>
      <c r="AN5" s="251"/>
      <c r="AO5" s="146"/>
      <c r="AP5" s="249"/>
      <c r="AQ5" s="146"/>
      <c r="AR5" s="146"/>
      <c r="AS5" s="146"/>
      <c r="AT5" s="146"/>
      <c r="AU5" s="249"/>
      <c r="AV5" s="252"/>
      <c r="AW5" s="252"/>
      <c r="AX5" s="252"/>
      <c r="AY5" s="146"/>
      <c r="AZ5" s="148"/>
      <c r="BA5" s="148"/>
      <c r="BB5" s="148"/>
      <c r="BC5" s="148"/>
      <c r="BD5" s="148"/>
      <c r="BE5" s="148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</row>
    <row r="6" spans="1:77" ht="12" customHeight="1">
      <c r="A6" s="352" t="s">
        <v>185</v>
      </c>
      <c r="B6" s="352"/>
      <c r="C6" s="352"/>
      <c r="D6" s="352"/>
      <c r="E6" s="352"/>
      <c r="F6" s="352"/>
      <c r="G6" s="1"/>
      <c r="H6" s="1"/>
      <c r="I6" s="1"/>
      <c r="J6" s="1"/>
      <c r="K6" s="1"/>
      <c r="L6" s="1"/>
      <c r="M6" s="17"/>
      <c r="N6" s="155"/>
      <c r="O6" s="155"/>
      <c r="P6" s="155"/>
      <c r="Q6" s="155"/>
      <c r="R6" s="155"/>
      <c r="S6" s="155"/>
      <c r="T6" s="146"/>
      <c r="U6" s="155"/>
      <c r="V6" s="155"/>
      <c r="W6" s="155"/>
      <c r="X6" s="155"/>
      <c r="Y6" s="155"/>
      <c r="Z6" s="155"/>
      <c r="AA6" s="146"/>
      <c r="AB6" s="146"/>
      <c r="AC6" s="146"/>
      <c r="AD6" s="146"/>
      <c r="AE6" s="146"/>
      <c r="AF6" s="146"/>
      <c r="AG6" s="146"/>
      <c r="AH6" s="146"/>
      <c r="AI6" s="249"/>
      <c r="AJ6" s="250"/>
      <c r="AK6" s="146"/>
      <c r="AL6" s="251"/>
      <c r="AM6" s="146"/>
      <c r="AN6" s="251"/>
      <c r="AO6" s="146"/>
      <c r="AP6" s="249"/>
      <c r="AQ6" s="146"/>
      <c r="AR6" s="146"/>
      <c r="AS6" s="146"/>
      <c r="AT6" s="146"/>
      <c r="AU6" s="249"/>
      <c r="AV6" s="252"/>
      <c r="AW6" s="252"/>
      <c r="AX6" s="252"/>
      <c r="AY6" s="146"/>
      <c r="AZ6" s="148"/>
      <c r="BA6" s="148"/>
      <c r="BB6" s="148"/>
      <c r="BC6" s="148"/>
      <c r="BD6" s="148"/>
      <c r="BE6" s="148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</row>
    <row r="7" spans="1:77" ht="5.25" customHeight="1">
      <c r="A7" s="93"/>
      <c r="B7" s="93"/>
      <c r="C7" s="93"/>
      <c r="D7" s="93"/>
      <c r="E7" s="93"/>
      <c r="F7" s="93"/>
      <c r="G7" s="1"/>
      <c r="H7" s="1"/>
      <c r="I7" s="1"/>
      <c r="J7" s="1"/>
      <c r="K7" s="1"/>
      <c r="L7" s="1"/>
      <c r="M7" s="17"/>
      <c r="N7" s="146"/>
      <c r="O7" s="146"/>
      <c r="P7" s="146"/>
      <c r="Q7" s="146"/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249"/>
      <c r="AJ7" s="250"/>
      <c r="AK7" s="146"/>
      <c r="AL7" s="251"/>
      <c r="AM7" s="146"/>
      <c r="AN7" s="251"/>
      <c r="AO7" s="146"/>
      <c r="AP7" s="249"/>
      <c r="AQ7" s="146"/>
      <c r="AR7" s="146"/>
      <c r="AS7" s="146"/>
      <c r="AT7" s="146"/>
      <c r="AU7" s="249"/>
      <c r="AV7" s="252"/>
      <c r="AW7" s="252"/>
      <c r="AX7" s="252"/>
      <c r="AY7" s="146"/>
      <c r="AZ7" s="148"/>
      <c r="BA7" s="148"/>
      <c r="BB7" s="148"/>
      <c r="BC7" s="148"/>
      <c r="BD7" s="148"/>
      <c r="BE7" s="148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</row>
    <row r="8" spans="1:77" ht="15">
      <c r="A8" s="189" t="s">
        <v>264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02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146"/>
      <c r="AH8" s="146"/>
      <c r="AI8" s="249"/>
      <c r="AJ8" s="250"/>
      <c r="AK8" s="146"/>
      <c r="AL8" s="251"/>
      <c r="AM8" s="146"/>
      <c r="AN8" s="251"/>
      <c r="AO8" s="146"/>
      <c r="AP8" s="249"/>
      <c r="AQ8" s="146"/>
      <c r="AR8" s="146"/>
      <c r="AS8" s="146"/>
      <c r="AT8" s="146"/>
      <c r="AU8" s="249"/>
      <c r="AV8" s="252"/>
      <c r="AW8" s="252"/>
      <c r="AX8" s="252"/>
      <c r="AY8" s="146"/>
      <c r="AZ8" s="148"/>
      <c r="BA8" s="148"/>
      <c r="BB8" s="148"/>
      <c r="BC8" s="148"/>
      <c r="BD8" s="148"/>
      <c r="BE8" s="148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</row>
    <row r="9" spans="1:77" ht="3" customHeight="1">
      <c r="A9" s="239"/>
      <c r="B9" s="239"/>
      <c r="C9" s="239"/>
      <c r="D9" s="239"/>
      <c r="E9" s="239"/>
      <c r="F9" s="239"/>
      <c r="G9" s="239"/>
      <c r="H9" s="239"/>
      <c r="I9" s="2"/>
      <c r="J9" s="2"/>
      <c r="K9" s="216"/>
      <c r="L9" s="216"/>
      <c r="M9" s="2"/>
      <c r="N9" s="217"/>
      <c r="O9" s="217"/>
      <c r="P9" s="2"/>
      <c r="Q9" s="216"/>
      <c r="R9" s="216"/>
      <c r="S9" s="216"/>
      <c r="T9" s="216"/>
      <c r="U9" s="216"/>
      <c r="V9" s="216"/>
      <c r="W9" s="216"/>
      <c r="X9" s="146"/>
      <c r="Y9" s="146"/>
      <c r="Z9" s="146"/>
      <c r="AA9" s="146"/>
      <c r="AB9" s="146"/>
      <c r="AC9" s="146"/>
      <c r="AD9" s="146"/>
      <c r="AE9" s="146"/>
      <c r="AF9" s="146"/>
      <c r="AG9" s="146"/>
      <c r="AH9" s="146"/>
      <c r="AI9" s="249"/>
      <c r="AJ9" s="250"/>
      <c r="AK9" s="146"/>
      <c r="AL9" s="251"/>
      <c r="AM9" s="146"/>
      <c r="AN9" s="251"/>
      <c r="AO9" s="146"/>
      <c r="AP9" s="249"/>
      <c r="AQ9" s="146"/>
      <c r="AR9" s="146"/>
      <c r="AS9" s="146"/>
      <c r="AT9" s="146"/>
      <c r="AU9" s="249"/>
      <c r="AV9" s="252"/>
      <c r="AW9" s="252"/>
      <c r="AX9" s="252"/>
      <c r="AY9" s="146"/>
      <c r="AZ9" s="148"/>
      <c r="BA9" s="148"/>
      <c r="BB9" s="148"/>
      <c r="BC9" s="148"/>
      <c r="BD9" s="148"/>
      <c r="BE9" s="148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</row>
    <row r="10" spans="1:77" ht="23.25" customHeight="1">
      <c r="A10" s="479" t="s">
        <v>265</v>
      </c>
      <c r="B10" s="481" t="s">
        <v>380</v>
      </c>
      <c r="C10" s="492" t="s">
        <v>266</v>
      </c>
      <c r="D10" s="479" t="s">
        <v>382</v>
      </c>
      <c r="E10" s="481" t="s">
        <v>379</v>
      </c>
      <c r="F10" s="481"/>
      <c r="G10" s="1"/>
      <c r="H10" s="1"/>
      <c r="I10" s="199"/>
      <c r="J10" s="216"/>
      <c r="K10" s="216"/>
      <c r="L10" s="216"/>
      <c r="M10" s="217"/>
      <c r="N10" s="217"/>
      <c r="O10" s="217"/>
      <c r="P10" s="2"/>
      <c r="Q10" s="267"/>
      <c r="R10" s="267"/>
      <c r="S10" s="267"/>
      <c r="T10" s="2"/>
      <c r="U10" s="2"/>
      <c r="V10" s="2"/>
      <c r="W10" s="2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249"/>
      <c r="AJ10" s="250"/>
      <c r="AK10" s="146"/>
      <c r="AL10" s="251"/>
      <c r="AM10" s="146"/>
      <c r="AN10" s="251"/>
      <c r="AO10" s="146"/>
      <c r="AP10" s="249"/>
      <c r="AQ10" s="146"/>
      <c r="AR10" s="146"/>
      <c r="AS10" s="146"/>
      <c r="AT10" s="146"/>
      <c r="AU10" s="249"/>
      <c r="AV10" s="252"/>
      <c r="AW10" s="252"/>
      <c r="AX10" s="252"/>
      <c r="AY10" s="146"/>
      <c r="AZ10" s="148"/>
      <c r="BA10" s="148"/>
      <c r="BB10" s="148"/>
      <c r="BC10" s="148"/>
      <c r="BD10" s="148"/>
      <c r="BE10" s="148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</row>
    <row r="11" spans="1:77">
      <c r="A11" s="480"/>
      <c r="B11" s="481"/>
      <c r="C11" s="493"/>
      <c r="D11" s="480"/>
      <c r="E11" s="191" t="s">
        <v>136</v>
      </c>
      <c r="F11" s="192" t="s">
        <v>137</v>
      </c>
      <c r="G11" s="220"/>
      <c r="H11" s="1"/>
      <c r="I11" s="2"/>
      <c r="J11" s="2"/>
      <c r="K11" s="221"/>
      <c r="L11" s="221"/>
      <c r="M11" s="2"/>
      <c r="N11" s="216"/>
      <c r="O11" s="2"/>
      <c r="P11" s="2"/>
      <c r="Q11" s="216"/>
      <c r="R11" s="216"/>
      <c r="S11" s="216"/>
      <c r="T11" s="2"/>
      <c r="U11" s="2"/>
      <c r="V11" s="2"/>
      <c r="W11" s="2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249"/>
      <c r="AJ11" s="250"/>
      <c r="AK11" s="146"/>
      <c r="AL11" s="251"/>
      <c r="AM11" s="146"/>
      <c r="AN11" s="251"/>
      <c r="AO11" s="146"/>
      <c r="AP11" s="249"/>
      <c r="AQ11" s="146"/>
      <c r="AR11" s="146"/>
      <c r="AS11" s="146"/>
      <c r="AT11" s="146"/>
      <c r="AU11" s="249"/>
      <c r="AV11" s="252"/>
      <c r="AW11" s="252"/>
      <c r="AX11" s="252"/>
      <c r="AY11" s="146"/>
      <c r="AZ11" s="148"/>
      <c r="BA11" s="148"/>
      <c r="BB11" s="148"/>
      <c r="BC11" s="148"/>
      <c r="BD11" s="148"/>
      <c r="BE11" s="148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</row>
    <row r="12" spans="1:77" ht="15" customHeight="1">
      <c r="A12" s="296">
        <v>1</v>
      </c>
      <c r="B12" s="300" t="s">
        <v>376</v>
      </c>
      <c r="C12" s="303"/>
      <c r="D12" s="237" t="s">
        <v>365</v>
      </c>
      <c r="E12" s="281"/>
      <c r="F12" s="282"/>
      <c r="G12" s="217"/>
      <c r="H12" s="1"/>
      <c r="I12" s="2"/>
      <c r="J12" s="2"/>
      <c r="K12" s="221"/>
      <c r="L12" s="221"/>
      <c r="M12" s="2"/>
      <c r="N12" s="216"/>
      <c r="O12" s="2"/>
      <c r="P12" s="2"/>
      <c r="Q12" s="216"/>
      <c r="R12" s="216"/>
      <c r="S12" s="216"/>
      <c r="T12" s="2"/>
      <c r="U12" s="2"/>
      <c r="V12" s="2"/>
      <c r="W12" s="2"/>
      <c r="X12" s="146"/>
      <c r="Y12" s="146"/>
      <c r="Z12" s="146"/>
      <c r="AA12" s="146"/>
      <c r="AB12" s="146"/>
      <c r="AC12" s="146"/>
      <c r="AD12" s="146"/>
      <c r="AE12" s="146"/>
      <c r="AF12" s="146"/>
      <c r="AG12" s="146"/>
      <c r="AH12" s="146"/>
      <c r="AI12" s="249"/>
      <c r="AJ12" s="250"/>
      <c r="AK12" s="146"/>
      <c r="AL12" s="251"/>
      <c r="AM12" s="146"/>
      <c r="AN12" s="251"/>
      <c r="AO12" s="146"/>
      <c r="AP12" s="249"/>
      <c r="AQ12" s="146"/>
      <c r="AR12" s="146"/>
      <c r="AS12" s="146"/>
      <c r="AT12" s="146"/>
      <c r="AU12" s="249"/>
      <c r="AV12" s="252"/>
      <c r="AW12" s="252"/>
      <c r="AX12" s="252"/>
      <c r="AY12" s="146"/>
      <c r="AZ12" s="148"/>
      <c r="BA12" s="148"/>
      <c r="BB12" s="148"/>
      <c r="BC12" s="148"/>
      <c r="BD12" s="148"/>
      <c r="BE12" s="148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</row>
    <row r="13" spans="1:77" ht="15" customHeight="1">
      <c r="A13" s="297"/>
      <c r="B13" s="301"/>
      <c r="C13" s="303"/>
      <c r="D13" s="290" t="s">
        <v>365</v>
      </c>
      <c r="E13" s="281"/>
      <c r="F13" s="282"/>
      <c r="G13" s="217"/>
      <c r="H13" s="1"/>
      <c r="I13" s="2"/>
      <c r="J13" s="2"/>
      <c r="K13" s="221"/>
      <c r="L13" s="221"/>
      <c r="M13" s="2"/>
      <c r="N13" s="216"/>
      <c r="O13" s="2"/>
      <c r="P13" s="2"/>
      <c r="Q13" s="216"/>
      <c r="R13" s="216"/>
      <c r="S13" s="216"/>
      <c r="T13" s="2"/>
      <c r="U13" s="2"/>
      <c r="V13" s="2"/>
      <c r="W13" s="2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249"/>
      <c r="AJ13" s="250"/>
      <c r="AK13" s="146"/>
      <c r="AL13" s="251"/>
      <c r="AM13" s="146"/>
      <c r="AN13" s="251"/>
      <c r="AO13" s="146"/>
      <c r="AP13" s="249"/>
      <c r="AQ13" s="146"/>
      <c r="AR13" s="146"/>
      <c r="AS13" s="146"/>
      <c r="AT13" s="146"/>
      <c r="AU13" s="249"/>
      <c r="AV13" s="252"/>
      <c r="AW13" s="252"/>
      <c r="AX13" s="252"/>
      <c r="AY13" s="146"/>
      <c r="AZ13" s="148"/>
      <c r="BA13" s="148"/>
      <c r="BB13" s="148"/>
      <c r="BC13" s="148"/>
      <c r="BD13" s="148"/>
      <c r="BE13" s="148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</row>
    <row r="14" spans="1:77" ht="15" customHeight="1">
      <c r="A14" s="298"/>
      <c r="B14" s="305">
        <f>SUM(C12:C14)</f>
        <v>0</v>
      </c>
      <c r="C14" s="303"/>
      <c r="D14" s="290" t="s">
        <v>365</v>
      </c>
      <c r="E14" s="281"/>
      <c r="F14" s="282"/>
      <c r="G14" s="217"/>
      <c r="H14" s="1"/>
      <c r="I14" s="2"/>
      <c r="J14" s="2"/>
      <c r="K14" s="221"/>
      <c r="L14" s="221"/>
      <c r="M14" s="2"/>
      <c r="N14" s="216"/>
      <c r="O14" s="2"/>
      <c r="P14" s="2"/>
      <c r="Q14" s="216"/>
      <c r="R14" s="216"/>
      <c r="S14" s="216"/>
      <c r="T14" s="2"/>
      <c r="U14" s="2"/>
      <c r="V14" s="2"/>
      <c r="W14" s="2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249"/>
      <c r="AJ14" s="250"/>
      <c r="AK14" s="146"/>
      <c r="AL14" s="251"/>
      <c r="AM14" s="146"/>
      <c r="AN14" s="251"/>
      <c r="AO14" s="146"/>
      <c r="AP14" s="249"/>
      <c r="AQ14" s="146"/>
      <c r="AR14" s="146"/>
      <c r="AS14" s="146"/>
      <c r="AT14" s="146"/>
      <c r="AU14" s="249"/>
      <c r="AV14" s="252"/>
      <c r="AW14" s="252"/>
      <c r="AX14" s="252"/>
      <c r="AY14" s="146"/>
      <c r="AZ14" s="148"/>
      <c r="BA14" s="148"/>
      <c r="BB14" s="148"/>
      <c r="BC14" s="148"/>
      <c r="BD14" s="148"/>
      <c r="BE14" s="148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</row>
    <row r="15" spans="1:77" ht="15" customHeight="1">
      <c r="A15" s="297">
        <v>2</v>
      </c>
      <c r="B15" s="301" t="s">
        <v>377</v>
      </c>
      <c r="C15" s="304"/>
      <c r="D15" s="235" t="s">
        <v>365</v>
      </c>
      <c r="E15" s="281"/>
      <c r="F15" s="282"/>
      <c r="G15" s="217"/>
      <c r="H15" s="1"/>
      <c r="I15" s="2"/>
      <c r="J15" s="2"/>
      <c r="K15" s="221"/>
      <c r="L15" s="221"/>
      <c r="M15" s="2"/>
      <c r="N15" s="216"/>
      <c r="O15" s="2"/>
      <c r="P15" s="2"/>
      <c r="Q15" s="216"/>
      <c r="R15" s="216"/>
      <c r="S15" s="216"/>
      <c r="T15" s="2"/>
      <c r="U15" s="2"/>
      <c r="V15" s="2"/>
      <c r="W15" s="2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249"/>
      <c r="AJ15" s="250"/>
      <c r="AK15" s="146"/>
      <c r="AL15" s="251"/>
      <c r="AM15" s="146"/>
      <c r="AN15" s="251"/>
      <c r="AO15" s="146"/>
      <c r="AP15" s="249"/>
      <c r="AQ15" s="146"/>
      <c r="AR15" s="146"/>
      <c r="AS15" s="146"/>
      <c r="AT15" s="146"/>
      <c r="AU15" s="249"/>
      <c r="AV15" s="252"/>
      <c r="AW15" s="252"/>
      <c r="AX15" s="252"/>
      <c r="AY15" s="146"/>
      <c r="AZ15" s="148"/>
      <c r="BA15" s="148"/>
      <c r="BB15" s="148"/>
      <c r="BC15" s="148"/>
      <c r="BD15" s="148"/>
      <c r="BE15" s="148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</row>
    <row r="16" spans="1:77" ht="15" customHeight="1">
      <c r="A16" s="297"/>
      <c r="B16" s="301"/>
      <c r="C16" s="304"/>
      <c r="D16" s="291" t="s">
        <v>365</v>
      </c>
      <c r="E16" s="281"/>
      <c r="F16" s="282"/>
      <c r="G16" s="217"/>
      <c r="H16" s="1"/>
      <c r="I16" s="2"/>
      <c r="J16" s="2"/>
      <c r="K16" s="221"/>
      <c r="L16" s="221"/>
      <c r="M16" s="2"/>
      <c r="N16" s="216"/>
      <c r="O16" s="2"/>
      <c r="P16" s="2"/>
      <c r="Q16" s="216"/>
      <c r="R16" s="216"/>
      <c r="S16" s="216"/>
      <c r="T16" s="2"/>
      <c r="U16" s="2"/>
      <c r="V16" s="2"/>
      <c r="W16" s="2"/>
      <c r="X16" s="146"/>
      <c r="Y16" s="146"/>
      <c r="Z16" s="146"/>
      <c r="AA16" s="146"/>
      <c r="AB16" s="146"/>
      <c r="AC16" s="146"/>
      <c r="AD16" s="146"/>
      <c r="AE16" s="146"/>
      <c r="AF16" s="146"/>
      <c r="AG16" s="146"/>
      <c r="AH16" s="146"/>
      <c r="AI16" s="249"/>
      <c r="AJ16" s="250"/>
      <c r="AK16" s="146"/>
      <c r="AL16" s="251"/>
      <c r="AM16" s="146"/>
      <c r="AN16" s="251"/>
      <c r="AO16" s="146"/>
      <c r="AP16" s="249"/>
      <c r="AQ16" s="146"/>
      <c r="AR16" s="146"/>
      <c r="AS16" s="146"/>
      <c r="AT16" s="146"/>
      <c r="AU16" s="249"/>
      <c r="AV16" s="252"/>
      <c r="AW16" s="252"/>
      <c r="AX16" s="252"/>
      <c r="AY16" s="146"/>
      <c r="AZ16" s="148"/>
      <c r="BA16" s="148"/>
      <c r="BB16" s="148"/>
      <c r="BC16" s="148"/>
      <c r="BD16" s="148"/>
      <c r="BE16" s="148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</row>
    <row r="17" spans="1:77" ht="15" customHeight="1">
      <c r="A17" s="298"/>
      <c r="B17" s="305">
        <f>SUM(C15:C17)</f>
        <v>0</v>
      </c>
      <c r="C17" s="304"/>
      <c r="D17" s="291" t="s">
        <v>365</v>
      </c>
      <c r="E17" s="281"/>
      <c r="F17" s="282"/>
      <c r="G17" s="217"/>
      <c r="H17" s="1"/>
      <c r="I17" s="2"/>
      <c r="J17" s="2"/>
      <c r="K17" s="221"/>
      <c r="L17" s="221"/>
      <c r="M17" s="2"/>
      <c r="N17" s="216"/>
      <c r="O17" s="2"/>
      <c r="P17" s="2"/>
      <c r="Q17" s="216"/>
      <c r="R17" s="216"/>
      <c r="S17" s="216"/>
      <c r="T17" s="2"/>
      <c r="U17" s="2"/>
      <c r="V17" s="2"/>
      <c r="W17" s="2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249"/>
      <c r="AJ17" s="250"/>
      <c r="AK17" s="146"/>
      <c r="AL17" s="251"/>
      <c r="AM17" s="146"/>
      <c r="AN17" s="251"/>
      <c r="AO17" s="146"/>
      <c r="AP17" s="249"/>
      <c r="AQ17" s="146"/>
      <c r="AR17" s="146"/>
      <c r="AS17" s="146"/>
      <c r="AT17" s="146"/>
      <c r="AU17" s="249"/>
      <c r="AV17" s="252"/>
      <c r="AW17" s="252"/>
      <c r="AX17" s="252"/>
      <c r="AY17" s="146"/>
      <c r="AZ17" s="148"/>
      <c r="BA17" s="148"/>
      <c r="BB17" s="148"/>
      <c r="BC17" s="148"/>
      <c r="BD17" s="148"/>
      <c r="BE17" s="148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</row>
    <row r="18" spans="1:77" ht="24.95" customHeight="1">
      <c r="A18" s="297">
        <v>3</v>
      </c>
      <c r="B18" s="301" t="s">
        <v>378</v>
      </c>
      <c r="C18" s="295"/>
      <c r="D18" s="329" t="s">
        <v>384</v>
      </c>
      <c r="E18" s="281"/>
      <c r="F18" s="282"/>
      <c r="G18" s="217"/>
      <c r="H18" s="1"/>
      <c r="I18" s="2"/>
      <c r="J18" s="2"/>
      <c r="K18" s="221"/>
      <c r="L18" s="221"/>
      <c r="M18" s="2"/>
      <c r="N18" s="216"/>
      <c r="O18" s="2"/>
      <c r="P18" s="2"/>
      <c r="Q18" s="216"/>
      <c r="R18" s="216"/>
      <c r="S18" s="216"/>
      <c r="T18" s="2"/>
      <c r="U18" s="2"/>
      <c r="V18" s="2"/>
      <c r="W18" s="2"/>
      <c r="X18" s="146"/>
      <c r="Y18" s="146"/>
      <c r="Z18" s="146"/>
      <c r="AA18" s="146"/>
      <c r="AB18" s="146"/>
      <c r="AC18" s="146"/>
      <c r="AD18" s="146"/>
      <c r="AE18" s="146"/>
      <c r="AF18" s="146"/>
      <c r="AG18" s="146"/>
      <c r="AH18" s="146"/>
      <c r="AI18" s="249"/>
      <c r="AJ18" s="250"/>
      <c r="AK18" s="146"/>
      <c r="AL18" s="251"/>
      <c r="AM18" s="146"/>
      <c r="AN18" s="251"/>
      <c r="AO18" s="146"/>
      <c r="AP18" s="249"/>
      <c r="AQ18" s="146"/>
      <c r="AR18" s="146"/>
      <c r="AS18" s="146"/>
      <c r="AT18" s="146"/>
      <c r="AU18" s="249"/>
      <c r="AV18" s="252"/>
      <c r="AW18" s="252"/>
      <c r="AX18" s="252"/>
      <c r="AY18" s="146"/>
      <c r="AZ18" s="148"/>
      <c r="BA18" s="148"/>
      <c r="BB18" s="148"/>
      <c r="BC18" s="148"/>
      <c r="BD18" s="148"/>
      <c r="BE18" s="148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</row>
    <row r="19" spans="1:77" ht="24.95" customHeight="1">
      <c r="A19" s="298"/>
      <c r="B19" s="302"/>
      <c r="C19" s="295"/>
      <c r="D19" s="329" t="s">
        <v>384</v>
      </c>
      <c r="E19" s="281"/>
      <c r="F19" s="282"/>
      <c r="G19" s="217"/>
      <c r="H19" s="1"/>
      <c r="I19" s="2"/>
      <c r="J19" s="2"/>
      <c r="K19" s="221"/>
      <c r="L19" s="221"/>
      <c r="M19" s="2"/>
      <c r="N19" s="216"/>
      <c r="O19" s="2"/>
      <c r="P19" s="2"/>
      <c r="Q19" s="216"/>
      <c r="R19" s="216"/>
      <c r="S19" s="216"/>
      <c r="T19" s="2"/>
      <c r="U19" s="2"/>
      <c r="V19" s="2"/>
      <c r="W19" s="2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249"/>
      <c r="AJ19" s="250"/>
      <c r="AK19" s="146"/>
      <c r="AL19" s="251"/>
      <c r="AM19" s="146"/>
      <c r="AN19" s="251"/>
      <c r="AO19" s="146"/>
      <c r="AP19" s="249"/>
      <c r="AQ19" s="146"/>
      <c r="AR19" s="146"/>
      <c r="AS19" s="146"/>
      <c r="AT19" s="146"/>
      <c r="AU19" s="249"/>
      <c r="AV19" s="252"/>
      <c r="AW19" s="252"/>
      <c r="AX19" s="252"/>
      <c r="AY19" s="146"/>
      <c r="AZ19" s="148"/>
      <c r="BA19" s="148"/>
      <c r="BB19" s="148"/>
      <c r="BC19" s="148"/>
      <c r="BD19" s="148"/>
      <c r="BE19" s="148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</row>
    <row r="20" spans="1:77" ht="24.95" customHeight="1">
      <c r="A20" s="297">
        <v>4</v>
      </c>
      <c r="B20" s="301" t="s">
        <v>383</v>
      </c>
      <c r="C20" s="295"/>
      <c r="D20" s="329" t="s">
        <v>386</v>
      </c>
      <c r="E20" s="281"/>
      <c r="F20" s="282"/>
      <c r="G20" s="217"/>
      <c r="H20" s="1"/>
      <c r="I20" s="2"/>
      <c r="J20" s="2"/>
      <c r="K20" s="221"/>
      <c r="L20" s="221"/>
      <c r="M20" s="2"/>
      <c r="N20" s="216"/>
      <c r="O20" s="2"/>
      <c r="P20" s="2"/>
      <c r="Q20" s="216"/>
      <c r="R20" s="216"/>
      <c r="S20" s="216"/>
      <c r="T20" s="2"/>
      <c r="U20" s="2"/>
      <c r="V20" s="2"/>
      <c r="W20" s="2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249"/>
      <c r="AJ20" s="250"/>
      <c r="AK20" s="146"/>
      <c r="AL20" s="251"/>
      <c r="AM20" s="146"/>
      <c r="AN20" s="251"/>
      <c r="AO20" s="146"/>
      <c r="AP20" s="249"/>
      <c r="AQ20" s="146"/>
      <c r="AR20" s="146"/>
      <c r="AS20" s="146"/>
      <c r="AT20" s="146"/>
      <c r="AU20" s="249"/>
      <c r="AV20" s="252"/>
      <c r="AW20" s="252"/>
      <c r="AX20" s="252"/>
      <c r="AY20" s="146"/>
      <c r="AZ20" s="148"/>
      <c r="BA20" s="148"/>
      <c r="BB20" s="148"/>
      <c r="BC20" s="148"/>
      <c r="BD20" s="148"/>
      <c r="BE20" s="148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</row>
    <row r="21" spans="1:77" ht="24.95" customHeight="1">
      <c r="A21" s="299"/>
      <c r="C21" s="280"/>
      <c r="D21" s="329" t="s">
        <v>386</v>
      </c>
      <c r="E21" s="281"/>
      <c r="F21" s="282"/>
      <c r="G21" s="217"/>
      <c r="H21" s="1"/>
      <c r="I21" s="2"/>
      <c r="J21" s="2"/>
      <c r="K21" s="199"/>
      <c r="L21" s="199"/>
      <c r="M21" s="199"/>
      <c r="N21" s="199"/>
      <c r="O21" s="199"/>
      <c r="P21" s="2"/>
      <c r="Q21" s="199"/>
      <c r="R21" s="199"/>
      <c r="S21" s="199"/>
      <c r="T21" s="2"/>
      <c r="U21" s="2"/>
      <c r="V21" s="2"/>
      <c r="W21" s="2"/>
      <c r="X21" s="146"/>
      <c r="Y21" s="146"/>
      <c r="Z21" s="146"/>
      <c r="AA21" s="146"/>
      <c r="AB21" s="146"/>
      <c r="AC21" s="146"/>
      <c r="AD21" s="146"/>
      <c r="AE21" s="146"/>
      <c r="AF21" s="146"/>
      <c r="AG21" s="146"/>
      <c r="AH21" s="146"/>
      <c r="AI21" s="249"/>
      <c r="AJ21" s="250"/>
      <c r="AK21" s="146"/>
      <c r="AL21" s="251"/>
      <c r="AM21" s="146"/>
      <c r="AN21" s="251"/>
      <c r="AO21" s="146"/>
      <c r="AP21" s="249"/>
      <c r="AQ21" s="146"/>
      <c r="AR21" s="146"/>
      <c r="AS21" s="146"/>
      <c r="AT21" s="146"/>
      <c r="AU21" s="249"/>
      <c r="AV21" s="252"/>
      <c r="AW21" s="252"/>
      <c r="AX21" s="252"/>
      <c r="AY21" s="146"/>
      <c r="AZ21" s="148"/>
      <c r="BA21" s="148"/>
      <c r="BB21" s="148"/>
      <c r="BC21" s="148"/>
      <c r="BD21" s="148"/>
      <c r="BE21" s="148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</row>
    <row r="22" spans="1:77" ht="29.25" customHeight="1">
      <c r="A22" s="196">
        <v>5</v>
      </c>
      <c r="B22" s="482"/>
      <c r="C22" s="483"/>
      <c r="D22" s="288"/>
      <c r="E22" s="289"/>
      <c r="F22" s="289"/>
      <c r="G22" s="199"/>
      <c r="H22" s="1"/>
      <c r="I22" s="1"/>
      <c r="J22" s="239"/>
      <c r="K22" s="239"/>
      <c r="L22" s="239"/>
      <c r="M22" s="239"/>
      <c r="N22" s="239"/>
      <c r="O22" s="1"/>
      <c r="P22" s="239"/>
      <c r="Q22" s="239"/>
      <c r="R22" s="239"/>
      <c r="S22" s="239"/>
      <c r="T22" s="239"/>
      <c r="U22" s="239"/>
      <c r="V22" s="239"/>
      <c r="W22" s="202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249"/>
      <c r="AJ22" s="250"/>
      <c r="AK22" s="146"/>
      <c r="AL22" s="251"/>
      <c r="AM22" s="146"/>
      <c r="AN22" s="251"/>
      <c r="AO22" s="146"/>
      <c r="AP22" s="249"/>
      <c r="AQ22" s="146"/>
      <c r="AR22" s="146"/>
      <c r="AS22" s="146"/>
      <c r="AT22" s="146"/>
      <c r="AU22" s="249"/>
      <c r="AV22" s="252"/>
      <c r="AW22" s="252"/>
      <c r="AX22" s="252"/>
      <c r="AY22" s="146"/>
      <c r="AZ22" s="148"/>
      <c r="BA22" s="148"/>
      <c r="BB22" s="148"/>
      <c r="BC22" s="148"/>
      <c r="BD22" s="148"/>
      <c r="BE22" s="148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</row>
    <row r="23" spans="1:77" ht="18.75" customHeight="1">
      <c r="A23" s="236" t="s">
        <v>267</v>
      </c>
      <c r="B23" s="1"/>
      <c r="C23" s="1"/>
      <c r="D23" s="283"/>
      <c r="E23" s="1"/>
      <c r="F23" s="1"/>
      <c r="G23" s="1"/>
      <c r="H23" s="1"/>
      <c r="I23" s="1"/>
      <c r="J23" s="239"/>
      <c r="K23" s="239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249"/>
      <c r="AJ23" s="250"/>
      <c r="AK23" s="146"/>
      <c r="AL23" s="251"/>
      <c r="AM23" s="146"/>
      <c r="AN23" s="251"/>
      <c r="AO23" s="146"/>
      <c r="AP23" s="249"/>
      <c r="AQ23" s="146"/>
      <c r="AR23" s="146"/>
      <c r="AS23" s="146"/>
      <c r="AT23" s="146"/>
      <c r="AU23" s="249"/>
      <c r="AV23" s="252"/>
      <c r="AW23" s="252"/>
      <c r="AX23" s="252"/>
      <c r="AY23" s="146"/>
      <c r="AZ23" s="148"/>
      <c r="BA23" s="148"/>
      <c r="BB23" s="148"/>
      <c r="BC23" s="148"/>
      <c r="BD23" s="148"/>
      <c r="BE23" s="148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</row>
    <row r="24" spans="1:77">
      <c r="A24" s="236" t="s">
        <v>349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249"/>
      <c r="AJ24" s="250"/>
      <c r="AK24" s="146"/>
      <c r="AL24" s="251"/>
      <c r="AM24" s="146"/>
      <c r="AN24" s="251"/>
      <c r="AO24" s="146"/>
      <c r="AP24" s="249"/>
      <c r="AQ24" s="146"/>
      <c r="AR24" s="146"/>
      <c r="AS24" s="146"/>
      <c r="AT24" s="146"/>
      <c r="AU24" s="249"/>
      <c r="AV24" s="252"/>
      <c r="AW24" s="252"/>
      <c r="AX24" s="252"/>
      <c r="AY24" s="146"/>
      <c r="AZ24" s="148"/>
      <c r="BA24" s="148"/>
      <c r="BB24" s="148"/>
      <c r="BC24" s="148"/>
      <c r="BD24" s="148"/>
      <c r="BE24" s="148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</row>
    <row r="25" spans="1:77" ht="45" customHeight="1">
      <c r="A25" s="484"/>
      <c r="B25" s="484"/>
      <c r="C25" s="484"/>
      <c r="D25" s="484"/>
      <c r="E25" s="484"/>
      <c r="F25" s="484"/>
      <c r="G25" s="221"/>
      <c r="H25" s="221"/>
      <c r="I25" s="221"/>
      <c r="J25" s="221"/>
      <c r="K25" s="221"/>
      <c r="L25" s="1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02"/>
      <c r="AA25" s="146"/>
      <c r="AB25" s="146"/>
      <c r="AC25" s="146"/>
      <c r="AD25" s="146"/>
      <c r="AE25" s="146"/>
      <c r="AF25" s="146"/>
      <c r="AG25" s="146"/>
      <c r="AH25" s="146"/>
      <c r="AI25" s="249"/>
      <c r="AJ25" s="250"/>
      <c r="AK25" s="146"/>
      <c r="AL25" s="251"/>
      <c r="AM25" s="146"/>
      <c r="AN25" s="251"/>
      <c r="AO25" s="146"/>
      <c r="AP25" s="249"/>
      <c r="AQ25" s="146"/>
      <c r="AR25" s="146"/>
      <c r="AS25" s="146"/>
      <c r="AT25" s="146"/>
      <c r="AU25" s="249"/>
      <c r="AV25" s="252"/>
      <c r="AW25" s="252"/>
      <c r="AX25" s="252"/>
      <c r="AY25" s="146"/>
      <c r="AZ25" s="148"/>
      <c r="BA25" s="148"/>
      <c r="BB25" s="148"/>
      <c r="BC25" s="148"/>
      <c r="BD25" s="148"/>
      <c r="BE25" s="148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</row>
    <row r="26" spans="1:77" ht="7.5" customHeight="1">
      <c r="A26" s="117"/>
      <c r="B26" s="95"/>
      <c r="C26" s="95"/>
      <c r="D26" s="95"/>
      <c r="E26" s="95"/>
      <c r="F26" s="95"/>
      <c r="G26" s="1"/>
      <c r="H26" s="1"/>
      <c r="I26" s="1"/>
      <c r="J26" s="1"/>
      <c r="K26" s="1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02"/>
      <c r="AA26" s="146"/>
      <c r="AB26" s="146"/>
      <c r="AC26" s="146"/>
      <c r="AD26" s="146"/>
      <c r="AE26" s="146"/>
      <c r="AF26" s="146"/>
      <c r="AG26" s="146"/>
      <c r="AH26" s="146"/>
      <c r="AI26" s="249"/>
      <c r="AJ26" s="250"/>
      <c r="AK26" s="146"/>
      <c r="AL26" s="251"/>
      <c r="AM26" s="146"/>
      <c r="AN26" s="251"/>
      <c r="AO26" s="146"/>
      <c r="AP26" s="249"/>
      <c r="AQ26" s="146"/>
      <c r="AR26" s="146"/>
      <c r="AS26" s="146"/>
      <c r="AT26" s="146"/>
      <c r="AU26" s="249"/>
      <c r="AV26" s="252"/>
      <c r="AW26" s="252"/>
      <c r="AX26" s="252"/>
      <c r="AY26" s="146"/>
      <c r="AZ26" s="148"/>
      <c r="BA26" s="148"/>
      <c r="BB26" s="148"/>
      <c r="BC26" s="148"/>
      <c r="BD26" s="148"/>
      <c r="BE26" s="148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</row>
    <row r="27" spans="1:77" ht="15">
      <c r="A27" s="189" t="s">
        <v>268</v>
      </c>
      <c r="B27" s="95"/>
      <c r="C27" s="95"/>
      <c r="D27" s="95"/>
      <c r="E27" s="95"/>
      <c r="F27" s="95"/>
      <c r="G27" s="1"/>
      <c r="H27" s="1"/>
      <c r="I27" s="1"/>
      <c r="J27" s="1"/>
      <c r="K27" s="1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02"/>
      <c r="AA27" s="146"/>
      <c r="AB27" s="146"/>
      <c r="AC27" s="146"/>
      <c r="AD27" s="146"/>
      <c r="AE27" s="146"/>
      <c r="AF27" s="146"/>
      <c r="AG27" s="146"/>
      <c r="AH27" s="146"/>
      <c r="AI27" s="249"/>
      <c r="AJ27" s="250"/>
      <c r="AK27" s="146"/>
      <c r="AL27" s="251"/>
      <c r="AM27" s="146"/>
      <c r="AN27" s="251"/>
      <c r="AO27" s="146"/>
      <c r="AP27" s="249"/>
      <c r="AQ27" s="146"/>
      <c r="AR27" s="146"/>
      <c r="AS27" s="146"/>
      <c r="AT27" s="146"/>
      <c r="AU27" s="249"/>
      <c r="AV27" s="252"/>
      <c r="AW27" s="252"/>
      <c r="AX27" s="252"/>
      <c r="AY27" s="146"/>
      <c r="AZ27" s="148"/>
      <c r="BA27" s="148"/>
      <c r="BB27" s="148"/>
      <c r="BC27" s="148"/>
      <c r="BD27" s="148"/>
      <c r="BE27" s="148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</row>
    <row r="28" spans="1:77" ht="2.25" customHeight="1">
      <c r="A28" s="117"/>
      <c r="B28" s="95"/>
      <c r="C28" s="95"/>
      <c r="D28" s="95"/>
      <c r="E28" s="95"/>
      <c r="F28" s="95"/>
      <c r="G28" s="1"/>
      <c r="H28" s="1"/>
      <c r="I28" s="1"/>
      <c r="J28" s="1"/>
      <c r="K28" s="1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02"/>
      <c r="AA28" s="146"/>
      <c r="AB28" s="146"/>
      <c r="AC28" s="146"/>
      <c r="AD28" s="146"/>
      <c r="AE28" s="146"/>
      <c r="AF28" s="146"/>
      <c r="AG28" s="146"/>
      <c r="AH28" s="146"/>
      <c r="AI28" s="249"/>
      <c r="AJ28" s="250"/>
      <c r="AK28" s="146"/>
      <c r="AL28" s="251"/>
      <c r="AM28" s="146"/>
      <c r="AN28" s="251"/>
      <c r="AO28" s="146"/>
      <c r="AP28" s="249"/>
      <c r="AQ28" s="146"/>
      <c r="AR28" s="146"/>
      <c r="AS28" s="146"/>
      <c r="AT28" s="146"/>
      <c r="AU28" s="249"/>
      <c r="AV28" s="252"/>
      <c r="AW28" s="252"/>
      <c r="AX28" s="252"/>
      <c r="AY28" s="146"/>
      <c r="AZ28" s="148"/>
      <c r="BA28" s="148"/>
      <c r="BB28" s="148"/>
      <c r="BC28" s="148"/>
      <c r="BD28" s="148"/>
      <c r="BE28" s="148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</row>
    <row r="29" spans="1:77" ht="38.25">
      <c r="A29" s="233" t="s">
        <v>265</v>
      </c>
      <c r="B29" s="234" t="s">
        <v>381</v>
      </c>
      <c r="C29" s="235" t="s">
        <v>269</v>
      </c>
      <c r="D29" s="485" t="s">
        <v>270</v>
      </c>
      <c r="E29" s="485"/>
      <c r="F29" s="485"/>
      <c r="G29" s="1"/>
      <c r="H29" s="1"/>
      <c r="I29" s="1"/>
      <c r="J29" s="1"/>
      <c r="K29" s="1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02"/>
      <c r="AA29" s="146"/>
      <c r="AB29" s="146"/>
      <c r="AC29" s="146"/>
      <c r="AD29" s="146"/>
      <c r="AE29" s="146"/>
      <c r="AF29" s="146"/>
      <c r="AG29" s="146"/>
      <c r="AH29" s="146"/>
      <c r="AI29" s="249"/>
      <c r="AJ29" s="250"/>
      <c r="AK29" s="146"/>
      <c r="AL29" s="251"/>
      <c r="AM29" s="146"/>
      <c r="AN29" s="251"/>
      <c r="AO29" s="146"/>
      <c r="AP29" s="249"/>
      <c r="AQ29" s="146"/>
      <c r="AR29" s="146"/>
      <c r="AS29" s="146"/>
      <c r="AT29" s="146"/>
      <c r="AU29" s="249"/>
      <c r="AV29" s="252"/>
      <c r="AW29" s="252"/>
      <c r="AX29" s="252"/>
      <c r="AY29" s="146"/>
      <c r="AZ29" s="148"/>
      <c r="BA29" s="148"/>
      <c r="BB29" s="148"/>
      <c r="BC29" s="148"/>
      <c r="BD29" s="148"/>
      <c r="BE29" s="148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</row>
    <row r="30" spans="1:77" ht="50.1" customHeight="1">
      <c r="A30" s="235">
        <v>6</v>
      </c>
      <c r="B30" s="197" t="s">
        <v>366</v>
      </c>
      <c r="C30" s="284"/>
      <c r="D30" s="478"/>
      <c r="E30" s="478"/>
      <c r="F30" s="478"/>
      <c r="G30" s="199"/>
      <c r="H30" s="199"/>
      <c r="I30" s="199"/>
      <c r="J30" s="199"/>
      <c r="K30" s="1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02"/>
      <c r="AA30" s="146"/>
      <c r="AB30" s="146"/>
      <c r="AC30" s="146"/>
      <c r="AD30" s="146"/>
      <c r="AE30" s="146"/>
      <c r="AF30" s="146"/>
      <c r="AG30" s="146"/>
      <c r="AH30" s="146"/>
      <c r="AI30" s="249"/>
      <c r="AJ30" s="250"/>
      <c r="AK30" s="146"/>
      <c r="AL30" s="251"/>
      <c r="AM30" s="146"/>
      <c r="AN30" s="251"/>
      <c r="AO30" s="146"/>
      <c r="AP30" s="249"/>
      <c r="AQ30" s="146"/>
      <c r="AR30" s="146"/>
      <c r="AS30" s="146"/>
      <c r="AT30" s="146"/>
      <c r="AU30" s="249"/>
      <c r="AV30" s="252"/>
      <c r="AW30" s="252"/>
      <c r="AX30" s="252"/>
      <c r="AY30" s="146"/>
      <c r="AZ30" s="148"/>
      <c r="BA30" s="148"/>
      <c r="BB30" s="148"/>
      <c r="BC30" s="148"/>
      <c r="BD30" s="148"/>
      <c r="BE30" s="148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</row>
    <row r="31" spans="1:77" ht="50.1" customHeight="1">
      <c r="A31" s="235">
        <v>7</v>
      </c>
      <c r="B31" s="193" t="s">
        <v>367</v>
      </c>
      <c r="C31" s="284"/>
      <c r="D31" s="478"/>
      <c r="E31" s="478"/>
      <c r="F31" s="478"/>
      <c r="G31" s="199"/>
      <c r="H31" s="199"/>
      <c r="I31" s="199"/>
      <c r="J31" s="199"/>
      <c r="K31" s="1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02"/>
      <c r="AA31" s="146"/>
      <c r="AB31" s="146"/>
      <c r="AC31" s="146"/>
      <c r="AD31" s="146"/>
      <c r="AE31" s="146"/>
      <c r="AF31" s="146"/>
      <c r="AG31" s="146"/>
      <c r="AH31" s="146"/>
      <c r="AI31" s="249"/>
      <c r="AJ31" s="250"/>
      <c r="AK31" s="146"/>
      <c r="AL31" s="251"/>
      <c r="AM31" s="146"/>
      <c r="AN31" s="251"/>
      <c r="AO31" s="146"/>
      <c r="AP31" s="249"/>
      <c r="AQ31" s="146"/>
      <c r="AR31" s="146"/>
      <c r="AS31" s="146"/>
      <c r="AT31" s="146"/>
      <c r="AU31" s="249"/>
      <c r="AV31" s="252"/>
      <c r="AW31" s="252"/>
      <c r="AX31" s="252"/>
      <c r="AY31" s="146"/>
      <c r="AZ31" s="148"/>
      <c r="BA31" s="148"/>
      <c r="BB31" s="148"/>
      <c r="BC31" s="148"/>
      <c r="BD31" s="148"/>
      <c r="BE31" s="148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</row>
    <row r="32" spans="1:77" ht="50.1" customHeight="1">
      <c r="A32" s="235">
        <v>8</v>
      </c>
      <c r="B32" s="193" t="s">
        <v>271</v>
      </c>
      <c r="C32" s="284"/>
      <c r="D32" s="478"/>
      <c r="E32" s="478"/>
      <c r="F32" s="478"/>
      <c r="G32" s="199"/>
      <c r="H32" s="199"/>
      <c r="I32" s="199"/>
      <c r="J32" s="199"/>
      <c r="K32" s="1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02"/>
      <c r="AA32" s="146"/>
      <c r="AB32" s="146"/>
      <c r="AC32" s="146"/>
      <c r="AD32" s="146"/>
      <c r="AE32" s="146"/>
      <c r="AF32" s="146"/>
      <c r="AG32" s="146"/>
      <c r="AH32" s="146"/>
      <c r="AI32" s="249"/>
      <c r="AJ32" s="250"/>
      <c r="AK32" s="146"/>
      <c r="AL32" s="251"/>
      <c r="AM32" s="146"/>
      <c r="AN32" s="251"/>
      <c r="AO32" s="146"/>
      <c r="AP32" s="249"/>
      <c r="AQ32" s="146"/>
      <c r="AR32" s="146"/>
      <c r="AS32" s="146"/>
      <c r="AT32" s="146"/>
      <c r="AU32" s="249"/>
      <c r="AV32" s="252"/>
      <c r="AW32" s="252"/>
      <c r="AX32" s="252"/>
      <c r="AY32" s="146"/>
      <c r="AZ32" s="148"/>
      <c r="BA32" s="148"/>
      <c r="BB32" s="148"/>
      <c r="BC32" s="148"/>
      <c r="BD32" s="148"/>
      <c r="BE32" s="148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</row>
    <row r="33" spans="1:77" ht="30" customHeight="1">
      <c r="A33" s="235">
        <v>9</v>
      </c>
      <c r="B33" s="193" t="s">
        <v>368</v>
      </c>
      <c r="C33" s="284"/>
      <c r="D33" s="478"/>
      <c r="E33" s="478"/>
      <c r="F33" s="478"/>
      <c r="G33" s="199"/>
      <c r="H33" s="199"/>
      <c r="I33" s="199"/>
      <c r="J33" s="199"/>
      <c r="K33" s="1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02"/>
      <c r="AA33" s="146"/>
      <c r="AB33" s="146"/>
      <c r="AC33" s="146"/>
      <c r="AD33" s="146"/>
      <c r="AE33" s="146"/>
      <c r="AF33" s="146"/>
      <c r="AG33" s="146"/>
      <c r="AH33" s="146"/>
      <c r="AI33" s="249"/>
      <c r="AJ33" s="250"/>
      <c r="AK33" s="146"/>
      <c r="AL33" s="251"/>
      <c r="AM33" s="146"/>
      <c r="AN33" s="251"/>
      <c r="AO33" s="146"/>
      <c r="AP33" s="249"/>
      <c r="AQ33" s="146"/>
      <c r="AR33" s="146"/>
      <c r="AS33" s="146"/>
      <c r="AT33" s="146"/>
      <c r="AU33" s="249"/>
      <c r="AV33" s="252"/>
      <c r="AW33" s="252"/>
      <c r="AX33" s="252"/>
      <c r="AY33" s="146"/>
      <c r="AZ33" s="148"/>
      <c r="BA33" s="148"/>
      <c r="BB33" s="148"/>
      <c r="BC33" s="148"/>
      <c r="BD33" s="148"/>
      <c r="BE33" s="148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</row>
    <row r="34" spans="1:77" ht="30" customHeight="1">
      <c r="A34" s="235">
        <v>10</v>
      </c>
      <c r="B34" s="193" t="s">
        <v>272</v>
      </c>
      <c r="C34" s="284"/>
      <c r="D34" s="478"/>
      <c r="E34" s="478"/>
      <c r="F34" s="478"/>
      <c r="G34" s="199"/>
      <c r="H34" s="199"/>
      <c r="I34" s="199"/>
      <c r="J34" s="199"/>
      <c r="K34" s="1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02"/>
      <c r="AA34" s="146"/>
      <c r="AB34" s="146"/>
      <c r="AC34" s="146"/>
      <c r="AD34" s="146"/>
      <c r="AE34" s="146"/>
      <c r="AF34" s="146"/>
      <c r="AG34" s="146"/>
      <c r="AH34" s="146"/>
      <c r="AI34" s="249"/>
      <c r="AJ34" s="250"/>
      <c r="AK34" s="146"/>
      <c r="AL34" s="251"/>
      <c r="AM34" s="146"/>
      <c r="AN34" s="251"/>
      <c r="AO34" s="146"/>
      <c r="AP34" s="249"/>
      <c r="AQ34" s="146"/>
      <c r="AR34" s="146"/>
      <c r="AS34" s="146"/>
      <c r="AT34" s="146"/>
      <c r="AU34" s="249"/>
      <c r="AV34" s="252"/>
      <c r="AW34" s="252"/>
      <c r="AX34" s="252"/>
      <c r="AY34" s="146"/>
      <c r="AZ34" s="148"/>
      <c r="BA34" s="148"/>
      <c r="BB34" s="148"/>
      <c r="BC34" s="148"/>
      <c r="BD34" s="148"/>
      <c r="BE34" s="148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</row>
    <row r="35" spans="1:77" ht="30" customHeight="1">
      <c r="A35" s="235">
        <v>11</v>
      </c>
      <c r="B35" s="193" t="s">
        <v>273</v>
      </c>
      <c r="C35" s="284"/>
      <c r="D35" s="478"/>
      <c r="E35" s="478"/>
      <c r="F35" s="478"/>
      <c r="G35" s="199"/>
      <c r="H35" s="199"/>
      <c r="I35" s="199"/>
      <c r="J35" s="199"/>
      <c r="K35" s="1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02"/>
      <c r="AA35" s="146"/>
      <c r="AB35" s="146"/>
      <c r="AC35" s="146"/>
      <c r="AD35" s="146"/>
      <c r="AE35" s="146"/>
      <c r="AF35" s="146"/>
      <c r="AG35" s="146"/>
      <c r="AH35" s="146"/>
      <c r="AI35" s="249"/>
      <c r="AJ35" s="250"/>
      <c r="AK35" s="146"/>
      <c r="AL35" s="251"/>
      <c r="AM35" s="146"/>
      <c r="AN35" s="251"/>
      <c r="AO35" s="146"/>
      <c r="AP35" s="249"/>
      <c r="AQ35" s="146"/>
      <c r="AR35" s="146"/>
      <c r="AS35" s="146"/>
      <c r="AT35" s="146"/>
      <c r="AU35" s="249"/>
      <c r="AV35" s="252"/>
      <c r="AW35" s="252"/>
      <c r="AX35" s="252"/>
      <c r="AY35" s="146"/>
      <c r="AZ35" s="148"/>
      <c r="BA35" s="148"/>
      <c r="BB35" s="148"/>
      <c r="BC35" s="148"/>
      <c r="BD35" s="148"/>
      <c r="BE35" s="148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</row>
    <row r="36" spans="1:77" ht="50.1" customHeight="1">
      <c r="A36" s="198">
        <v>12</v>
      </c>
      <c r="B36" s="287"/>
      <c r="C36" s="287"/>
      <c r="D36" s="478"/>
      <c r="E36" s="478"/>
      <c r="F36" s="478"/>
      <c r="G36" s="199"/>
      <c r="H36" s="199"/>
      <c r="I36" s="199"/>
      <c r="J36" s="199"/>
      <c r="K36" s="1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02"/>
      <c r="AA36" s="146"/>
      <c r="AB36" s="146"/>
      <c r="AC36" s="146"/>
      <c r="AD36" s="146"/>
      <c r="AE36" s="146"/>
      <c r="AF36" s="146"/>
      <c r="AG36" s="146"/>
      <c r="AH36" s="146"/>
      <c r="AI36" s="249"/>
      <c r="AJ36" s="250"/>
      <c r="AK36" s="146"/>
      <c r="AL36" s="251"/>
      <c r="AM36" s="146"/>
      <c r="AN36" s="251"/>
      <c r="AO36" s="146"/>
      <c r="AP36" s="249"/>
      <c r="AQ36" s="146"/>
      <c r="AR36" s="146"/>
      <c r="AS36" s="146"/>
      <c r="AT36" s="146"/>
      <c r="AU36" s="249"/>
      <c r="AV36" s="252"/>
      <c r="AW36" s="252"/>
      <c r="AX36" s="252"/>
      <c r="AY36" s="146"/>
      <c r="AZ36" s="148"/>
      <c r="BA36" s="148"/>
      <c r="BB36" s="148"/>
      <c r="BC36" s="148"/>
      <c r="BD36" s="148"/>
      <c r="BE36" s="148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</row>
    <row r="37" spans="1:77" ht="11.25" customHeight="1">
      <c r="A37" s="117"/>
      <c r="B37" s="95"/>
      <c r="C37" s="95"/>
      <c r="D37" s="1"/>
      <c r="E37" s="199"/>
      <c r="F37" s="199"/>
      <c r="G37" s="199"/>
      <c r="H37" s="199"/>
      <c r="I37" s="199"/>
      <c r="J37" s="199"/>
      <c r="K37" s="1"/>
      <c r="L37" s="239"/>
      <c r="M37" s="239"/>
      <c r="N37" s="239"/>
      <c r="O37" s="239"/>
      <c r="P37" s="239"/>
      <c r="Q37" s="239"/>
      <c r="R37" s="239"/>
      <c r="S37" s="239"/>
      <c r="T37" s="239"/>
      <c r="U37" s="239"/>
      <c r="V37" s="239"/>
      <c r="W37" s="239"/>
      <c r="X37" s="239"/>
      <c r="Y37" s="239"/>
      <c r="Z37" s="202"/>
      <c r="AA37" s="146"/>
      <c r="AB37" s="146"/>
      <c r="AC37" s="146"/>
      <c r="AD37" s="146"/>
      <c r="AE37" s="146"/>
      <c r="AF37" s="146"/>
      <c r="AG37" s="146"/>
      <c r="AH37" s="146"/>
      <c r="AI37" s="249"/>
      <c r="AJ37" s="250"/>
      <c r="AK37" s="146"/>
      <c r="AL37" s="251"/>
      <c r="AM37" s="146"/>
      <c r="AN37" s="251"/>
      <c r="AO37" s="146"/>
      <c r="AP37" s="249"/>
      <c r="AQ37" s="146"/>
      <c r="AR37" s="146"/>
      <c r="AS37" s="146"/>
      <c r="AT37" s="146"/>
      <c r="AU37" s="249"/>
      <c r="AV37" s="252"/>
      <c r="AW37" s="252"/>
      <c r="AX37" s="252"/>
      <c r="AY37" s="146"/>
      <c r="AZ37" s="148"/>
      <c r="BA37" s="148"/>
      <c r="BB37" s="148"/>
      <c r="BC37" s="148"/>
      <c r="BD37" s="148"/>
      <c r="BE37" s="148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</row>
    <row r="38" spans="1:77" ht="15">
      <c r="A38" s="117" t="s">
        <v>274</v>
      </c>
      <c r="B38" s="95"/>
      <c r="C38" s="95"/>
      <c r="D38" s="95"/>
      <c r="E38" s="95"/>
      <c r="F38" s="95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46"/>
      <c r="AB38" s="146"/>
      <c r="AC38" s="146"/>
      <c r="AD38" s="146"/>
      <c r="AE38" s="146"/>
      <c r="AF38" s="146"/>
      <c r="AG38" s="146"/>
      <c r="AH38" s="146"/>
      <c r="AI38" s="249"/>
      <c r="AJ38" s="250"/>
      <c r="AK38" s="146"/>
      <c r="AL38" s="251"/>
      <c r="AM38" s="146"/>
      <c r="AN38" s="251"/>
      <c r="AO38" s="146"/>
      <c r="AP38" s="249"/>
      <c r="AQ38" s="146"/>
      <c r="AR38" s="146"/>
      <c r="AS38" s="146"/>
      <c r="AT38" s="146"/>
      <c r="AU38" s="249"/>
      <c r="AV38" s="252"/>
      <c r="AW38" s="252"/>
      <c r="AX38" s="252"/>
      <c r="AY38" s="146"/>
      <c r="AZ38" s="148"/>
      <c r="BA38" s="148"/>
      <c r="BB38" s="148"/>
      <c r="BC38" s="148"/>
      <c r="BD38" s="148"/>
      <c r="BE38" s="148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</row>
    <row r="39" spans="1:77" ht="3" customHeight="1">
      <c r="A39" s="95"/>
      <c r="B39" s="95"/>
      <c r="C39" s="95"/>
      <c r="D39" s="95"/>
      <c r="E39" s="95"/>
      <c r="F39" s="95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46"/>
      <c r="AB39" s="146"/>
      <c r="AC39" s="146"/>
      <c r="AD39" s="146"/>
      <c r="AE39" s="146"/>
      <c r="AF39" s="146"/>
      <c r="AG39" s="146"/>
      <c r="AH39" s="146"/>
      <c r="AI39" s="249"/>
      <c r="AJ39" s="250"/>
      <c r="AK39" s="146"/>
      <c r="AL39" s="251"/>
      <c r="AM39" s="146"/>
      <c r="AN39" s="251"/>
      <c r="AO39" s="146"/>
      <c r="AP39" s="249"/>
      <c r="AQ39" s="146"/>
      <c r="AR39" s="146"/>
      <c r="AS39" s="146"/>
      <c r="AT39" s="146"/>
      <c r="AU39" s="249"/>
      <c r="AV39" s="252"/>
      <c r="AW39" s="252"/>
      <c r="AX39" s="252"/>
      <c r="AY39" s="146"/>
      <c r="AZ39" s="148"/>
      <c r="BA39" s="148"/>
      <c r="BB39" s="148"/>
      <c r="BC39" s="148"/>
      <c r="BD39" s="148"/>
      <c r="BE39" s="148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</row>
    <row r="40" spans="1:77">
      <c r="A40" s="165" t="s">
        <v>186</v>
      </c>
      <c r="B40" s="165"/>
      <c r="C40" s="344" t="s">
        <v>187</v>
      </c>
      <c r="D40" s="344"/>
      <c r="E40" s="344" t="s">
        <v>126</v>
      </c>
      <c r="F40" s="344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46"/>
      <c r="AB40" s="146"/>
      <c r="AC40" s="146"/>
      <c r="AD40" s="146"/>
      <c r="AE40" s="146"/>
      <c r="AF40" s="146"/>
      <c r="AG40" s="146"/>
      <c r="AH40" s="146"/>
      <c r="AI40" s="249"/>
      <c r="AJ40" s="250"/>
      <c r="AK40" s="146"/>
      <c r="AL40" s="251"/>
      <c r="AM40" s="146"/>
      <c r="AN40" s="251"/>
      <c r="AO40" s="146"/>
      <c r="AP40" s="249"/>
      <c r="AQ40" s="146"/>
      <c r="AR40" s="146"/>
      <c r="AS40" s="146"/>
      <c r="AT40" s="146"/>
      <c r="AU40" s="249"/>
      <c r="AV40" s="252"/>
      <c r="AW40" s="252"/>
      <c r="AX40" s="252"/>
      <c r="AY40" s="146"/>
      <c r="AZ40" s="148"/>
      <c r="BA40" s="148"/>
      <c r="BB40" s="148"/>
      <c r="BC40" s="148"/>
      <c r="BD40" s="148"/>
      <c r="BE40" s="148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</row>
    <row r="41" spans="1:77" ht="15">
      <c r="A41" s="359" t="s">
        <v>239</v>
      </c>
      <c r="B41" s="414"/>
      <c r="C41" s="486"/>
      <c r="D41" s="486"/>
      <c r="E41" s="486"/>
      <c r="F41" s="486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47"/>
      <c r="Y41" s="147"/>
      <c r="Z41" s="147"/>
      <c r="AA41" s="146"/>
      <c r="AB41" s="146"/>
      <c r="AC41" s="146"/>
      <c r="AD41" s="146"/>
      <c r="AE41" s="146"/>
      <c r="AF41" s="146"/>
      <c r="AG41" s="146"/>
      <c r="AH41" s="146"/>
      <c r="AI41" s="249"/>
      <c r="AJ41" s="250"/>
      <c r="AK41" s="146"/>
      <c r="AL41" s="251"/>
      <c r="AM41" s="146"/>
      <c r="AN41" s="251"/>
      <c r="AO41" s="146"/>
      <c r="AP41" s="249"/>
      <c r="AQ41" s="146"/>
      <c r="AR41" s="146"/>
      <c r="AS41" s="146"/>
      <c r="AT41" s="146"/>
      <c r="AU41" s="249"/>
      <c r="AV41" s="252"/>
      <c r="AW41" s="252"/>
      <c r="AX41" s="252"/>
      <c r="AY41" s="146"/>
      <c r="AZ41" s="148"/>
      <c r="BA41" s="148"/>
      <c r="BB41" s="148"/>
      <c r="BC41" s="148"/>
      <c r="BD41" s="148"/>
      <c r="BE41" s="148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</row>
    <row r="42" spans="1:77">
      <c r="A42" s="165" t="s">
        <v>240</v>
      </c>
      <c r="B42" s="165"/>
      <c r="C42" s="486"/>
      <c r="D42" s="486"/>
      <c r="E42" s="486"/>
      <c r="F42" s="486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55"/>
      <c r="Y42" s="155"/>
      <c r="Z42" s="155"/>
      <c r="AA42" s="146"/>
      <c r="AB42" s="146"/>
      <c r="AC42" s="146"/>
      <c r="AD42" s="146"/>
      <c r="AE42" s="146"/>
      <c r="AF42" s="146"/>
      <c r="AG42" s="146"/>
      <c r="AH42" s="146"/>
      <c r="AI42" s="249"/>
      <c r="AJ42" s="250"/>
      <c r="AK42" s="146"/>
      <c r="AL42" s="251"/>
      <c r="AM42" s="146"/>
      <c r="AN42" s="251"/>
      <c r="AO42" s="146"/>
      <c r="AP42" s="249"/>
      <c r="AQ42" s="146"/>
      <c r="AR42" s="146"/>
      <c r="AS42" s="146"/>
      <c r="AT42" s="146"/>
      <c r="AU42" s="249"/>
      <c r="AV42" s="252"/>
      <c r="AW42" s="252"/>
      <c r="AX42" s="252"/>
      <c r="AY42" s="146"/>
      <c r="AZ42" s="148"/>
      <c r="BA42" s="148"/>
      <c r="BB42" s="148"/>
      <c r="BC42" s="148"/>
      <c r="BD42" s="148"/>
      <c r="BE42" s="148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</row>
    <row r="43" spans="1:77">
      <c r="A43" s="165" t="s">
        <v>241</v>
      </c>
      <c r="B43" s="165"/>
      <c r="C43" s="487"/>
      <c r="D43" s="487"/>
      <c r="E43" s="487"/>
      <c r="F43" s="487"/>
      <c r="G43" s="1"/>
      <c r="H43" s="1"/>
      <c r="I43" s="142"/>
      <c r="J43" s="253"/>
      <c r="K43" s="253"/>
      <c r="L43" s="142"/>
      <c r="M43" s="17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249"/>
      <c r="AJ43" s="250"/>
      <c r="AK43" s="146"/>
      <c r="AL43" s="251"/>
      <c r="AM43" s="146"/>
      <c r="AN43" s="251"/>
      <c r="AO43" s="146"/>
      <c r="AP43" s="249"/>
      <c r="AQ43" s="146"/>
      <c r="AR43" s="146"/>
      <c r="AS43" s="146"/>
      <c r="AT43" s="146"/>
      <c r="AU43" s="249"/>
      <c r="AV43" s="252"/>
      <c r="AW43" s="252"/>
      <c r="AX43" s="252"/>
      <c r="AY43" s="146"/>
      <c r="AZ43" s="148"/>
      <c r="BA43" s="148"/>
      <c r="BB43" s="148"/>
      <c r="BC43" s="148"/>
      <c r="BD43" s="148"/>
      <c r="BE43" s="148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</row>
    <row r="44" spans="1:77">
      <c r="A44" s="165" t="s">
        <v>242</v>
      </c>
      <c r="B44" s="165"/>
      <c r="C44" s="487"/>
      <c r="D44" s="487"/>
      <c r="E44" s="487"/>
      <c r="F44" s="487"/>
      <c r="G44" s="1"/>
      <c r="H44" s="1"/>
      <c r="I44" s="1"/>
      <c r="J44" s="142"/>
      <c r="K44" s="253"/>
      <c r="L44" s="253"/>
      <c r="M44" s="17"/>
      <c r="N44" s="149"/>
      <c r="O44" s="149"/>
      <c r="P44" s="149"/>
      <c r="Q44" s="149"/>
      <c r="R44" s="149"/>
      <c r="S44" s="149"/>
      <c r="T44" s="146"/>
      <c r="U44" s="149"/>
      <c r="V44" s="149"/>
      <c r="W44" s="149"/>
      <c r="X44" s="149"/>
      <c r="Y44" s="149"/>
      <c r="Z44" s="149"/>
      <c r="AA44" s="146"/>
      <c r="AB44" s="146"/>
      <c r="AC44" s="146"/>
      <c r="AD44" s="146"/>
      <c r="AE44" s="146"/>
      <c r="AF44" s="146"/>
      <c r="AG44" s="146"/>
      <c r="AH44" s="146"/>
      <c r="AI44" s="249"/>
      <c r="AJ44" s="250"/>
      <c r="AK44" s="146"/>
      <c r="AL44" s="251"/>
      <c r="AM44" s="146"/>
      <c r="AN44" s="251"/>
      <c r="AO44" s="146"/>
      <c r="AP44" s="249"/>
      <c r="AQ44" s="146"/>
      <c r="AR44" s="146"/>
      <c r="AS44" s="146"/>
      <c r="AT44" s="146"/>
      <c r="AU44" s="249"/>
      <c r="AV44" s="252"/>
      <c r="AW44" s="252"/>
      <c r="AX44" s="252"/>
      <c r="AY44" s="146"/>
      <c r="AZ44" s="148"/>
      <c r="BA44" s="148"/>
      <c r="BB44" s="148"/>
      <c r="BC44" s="148"/>
      <c r="BD44" s="148"/>
      <c r="BE44" s="148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</row>
    <row r="45" spans="1:77" ht="14.25" customHeight="1">
      <c r="A45" s="454" t="s">
        <v>243</v>
      </c>
      <c r="B45" s="454"/>
      <c r="C45" s="487"/>
      <c r="D45" s="487"/>
      <c r="E45" s="487"/>
      <c r="F45" s="487"/>
      <c r="G45" s="1"/>
      <c r="H45" s="1"/>
      <c r="I45" s="142"/>
      <c r="J45" s="142"/>
      <c r="K45" s="142"/>
      <c r="L45" s="142"/>
      <c r="M45" s="17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249"/>
      <c r="AJ45" s="250"/>
      <c r="AK45" s="146"/>
      <c r="AL45" s="251"/>
      <c r="AM45" s="146"/>
      <c r="AN45" s="251"/>
      <c r="AO45" s="146"/>
      <c r="AP45" s="249"/>
      <c r="AQ45" s="146"/>
      <c r="AR45" s="146"/>
      <c r="AS45" s="146"/>
      <c r="AT45" s="146"/>
      <c r="AU45" s="249"/>
      <c r="AV45" s="252"/>
      <c r="AW45" s="252"/>
      <c r="AX45" s="252"/>
      <c r="AY45" s="146"/>
      <c r="AZ45" s="148"/>
      <c r="BA45" s="148"/>
      <c r="BB45" s="148"/>
      <c r="BC45" s="148"/>
      <c r="BD45" s="148"/>
      <c r="BE45" s="148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</row>
    <row r="46" spans="1:77">
      <c r="A46" s="166" t="s">
        <v>238</v>
      </c>
      <c r="B46" s="167"/>
      <c r="C46" s="487"/>
      <c r="D46" s="487"/>
      <c r="E46" s="487"/>
      <c r="F46" s="487"/>
      <c r="G46" s="1"/>
      <c r="H46" s="1"/>
      <c r="I46" s="1"/>
      <c r="J46" s="142"/>
      <c r="K46" s="142"/>
      <c r="L46" s="142"/>
      <c r="M46" s="17"/>
      <c r="N46" s="146"/>
      <c r="O46" s="146"/>
      <c r="P46" s="146"/>
      <c r="Q46" s="146"/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249"/>
      <c r="AJ46" s="250"/>
      <c r="AK46" s="146"/>
      <c r="AL46" s="251"/>
      <c r="AM46" s="146"/>
      <c r="AN46" s="251"/>
      <c r="AO46" s="146"/>
      <c r="AP46" s="249"/>
      <c r="AQ46" s="146"/>
      <c r="AR46" s="146"/>
      <c r="AS46" s="146"/>
      <c r="AT46" s="146"/>
      <c r="AU46" s="249"/>
      <c r="AV46" s="252"/>
      <c r="AW46" s="252"/>
      <c r="AX46" s="252"/>
      <c r="AY46" s="146"/>
      <c r="AZ46" s="148"/>
      <c r="BA46" s="148"/>
      <c r="BB46" s="148"/>
      <c r="BC46" s="148"/>
      <c r="BD46" s="148"/>
      <c r="BE46" s="148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</row>
    <row r="47" spans="1:77" ht="15">
      <c r="A47" s="165" t="s">
        <v>192</v>
      </c>
      <c r="B47" s="165"/>
      <c r="C47" s="487"/>
      <c r="D47" s="487"/>
      <c r="E47" s="487"/>
      <c r="F47" s="487"/>
      <c r="G47" s="1"/>
      <c r="H47" s="1"/>
      <c r="I47" s="1"/>
      <c r="J47" s="253"/>
      <c r="K47" s="253"/>
      <c r="L47" s="142"/>
      <c r="M47" s="17"/>
      <c r="N47" s="147"/>
      <c r="O47" s="147"/>
      <c r="P47" s="147"/>
      <c r="Q47" s="147"/>
      <c r="R47" s="147"/>
      <c r="S47" s="147"/>
      <c r="T47" s="146"/>
      <c r="U47" s="147"/>
      <c r="V47" s="147"/>
      <c r="W47" s="147"/>
      <c r="X47" s="147"/>
      <c r="Y47" s="147"/>
      <c r="Z47" s="147"/>
      <c r="AA47" s="146"/>
      <c r="AB47" s="146"/>
      <c r="AC47" s="146"/>
      <c r="AD47" s="146"/>
      <c r="AE47" s="146"/>
      <c r="AF47" s="146"/>
      <c r="AG47" s="146"/>
      <c r="AH47" s="146"/>
      <c r="AI47" s="249"/>
      <c r="AJ47" s="250"/>
      <c r="AK47" s="146"/>
      <c r="AL47" s="251"/>
      <c r="AM47" s="146"/>
      <c r="AN47" s="251"/>
      <c r="AO47" s="146"/>
      <c r="AP47" s="249"/>
      <c r="AQ47" s="146"/>
      <c r="AR47" s="146"/>
      <c r="AS47" s="146"/>
      <c r="AT47" s="146"/>
      <c r="AU47" s="249"/>
      <c r="AV47" s="252"/>
      <c r="AW47" s="252"/>
      <c r="AX47" s="252"/>
      <c r="AY47" s="146"/>
      <c r="AZ47" s="148"/>
      <c r="BA47" s="148"/>
      <c r="BB47" s="148"/>
      <c r="BC47" s="148"/>
      <c r="BD47" s="148"/>
      <c r="BE47" s="148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</row>
    <row r="48" spans="1:77" ht="14.25" customHeight="1">
      <c r="A48" s="165" t="s">
        <v>244</v>
      </c>
      <c r="B48" s="165"/>
      <c r="C48" s="487"/>
      <c r="D48" s="487"/>
      <c r="E48" s="487"/>
      <c r="F48" s="487"/>
      <c r="G48" s="1"/>
      <c r="H48" s="1"/>
      <c r="I48" s="1"/>
      <c r="J48" s="142"/>
      <c r="K48" s="142"/>
      <c r="L48" s="253"/>
      <c r="M48" s="24"/>
      <c r="N48" s="156"/>
      <c r="O48" s="156"/>
      <c r="P48" s="156"/>
      <c r="Q48" s="156"/>
      <c r="R48" s="156"/>
      <c r="S48" s="156"/>
      <c r="T48" s="146"/>
      <c r="U48" s="156"/>
      <c r="V48" s="156"/>
      <c r="W48" s="156"/>
      <c r="X48" s="156"/>
      <c r="Y48" s="156"/>
      <c r="Z48" s="156"/>
      <c r="AA48" s="146"/>
      <c r="AB48" s="146"/>
      <c r="AC48" s="146"/>
      <c r="AD48" s="146"/>
      <c r="AE48" s="146"/>
      <c r="AF48" s="146"/>
      <c r="AG48" s="146"/>
      <c r="AH48" s="146"/>
      <c r="AI48" s="249"/>
      <c r="AJ48" s="250"/>
      <c r="AK48" s="146"/>
      <c r="AL48" s="251"/>
      <c r="AM48" s="146"/>
      <c r="AN48" s="251"/>
      <c r="AO48" s="146"/>
      <c r="AP48" s="249"/>
      <c r="AQ48" s="146"/>
      <c r="AR48" s="146"/>
      <c r="AS48" s="146"/>
      <c r="AT48" s="146"/>
      <c r="AU48" s="249"/>
      <c r="AV48" s="252"/>
      <c r="AW48" s="252"/>
      <c r="AX48" s="252"/>
      <c r="AY48" s="146"/>
      <c r="AZ48" s="148"/>
      <c r="BA48" s="148"/>
      <c r="BB48" s="148"/>
      <c r="BC48" s="148"/>
      <c r="BD48" s="148"/>
      <c r="BE48" s="148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</row>
    <row r="49" spans="1:77" ht="15.75" customHeight="1">
      <c r="A49" s="454" t="s">
        <v>337</v>
      </c>
      <c r="B49" s="454"/>
      <c r="C49" s="488"/>
      <c r="D49" s="488"/>
      <c r="E49" s="488"/>
      <c r="F49" s="488"/>
      <c r="G49" s="1"/>
      <c r="H49" s="1"/>
      <c r="I49" s="1"/>
      <c r="J49" s="253"/>
      <c r="K49" s="253"/>
      <c r="L49" s="142"/>
      <c r="M49" s="17"/>
      <c r="N49" s="146"/>
      <c r="O49" s="146"/>
      <c r="P49" s="146"/>
      <c r="Q49" s="146"/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249"/>
      <c r="AQ49" s="146"/>
      <c r="AR49" s="146"/>
      <c r="AS49" s="146"/>
      <c r="AT49" s="146"/>
      <c r="AU49" s="249"/>
      <c r="AV49" s="252"/>
      <c r="AW49" s="252"/>
      <c r="AX49" s="252"/>
      <c r="AY49" s="146"/>
      <c r="AZ49" s="148"/>
      <c r="BA49" s="148"/>
      <c r="BB49" s="148"/>
      <c r="BC49" s="148"/>
      <c r="BD49" s="148"/>
      <c r="BE49" s="148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</row>
    <row r="50" spans="1:77">
      <c r="A50" s="165" t="s">
        <v>228</v>
      </c>
      <c r="B50" s="165"/>
      <c r="C50" s="173"/>
      <c r="D50" s="328" t="str">
        <f>IF($M$147=1,"GJ",IF($M$147&lt;=3,"ton (Mg)",IF($M$147=4,"m3",IF($M$147&lt;=6,"mln m3","ton (Mg)"))))</f>
        <v>ton (Mg)</v>
      </c>
      <c r="E50" s="173"/>
      <c r="F50" s="328" t="str">
        <f>IF($O$147=1,"GJ",IF($O$147&lt;=3,"ton (Mg)",IF($O$147=4,"m3",IF($O$147&lt;=6,"mln m3","ton (Mg)"))))</f>
        <v>ton (Mg)</v>
      </c>
      <c r="G50" s="253"/>
      <c r="H50" s="253"/>
      <c r="I50" s="1"/>
      <c r="J50" s="1"/>
      <c r="K50" s="1"/>
      <c r="L50" s="1"/>
      <c r="M50" s="17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249"/>
      <c r="AQ50" s="146"/>
      <c r="AR50" s="146"/>
      <c r="AS50" s="146"/>
      <c r="AT50" s="146"/>
      <c r="AU50" s="249"/>
      <c r="AV50" s="252"/>
      <c r="AW50" s="252"/>
      <c r="AX50" s="252"/>
      <c r="AY50" s="146"/>
      <c r="AZ50" s="148"/>
      <c r="BA50" s="148"/>
      <c r="BB50" s="148"/>
      <c r="BC50" s="148"/>
      <c r="BD50" s="148"/>
      <c r="BE50" s="148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</row>
    <row r="51" spans="1:77" ht="3" customHeight="1">
      <c r="A51" s="100"/>
      <c r="B51" s="100"/>
      <c r="C51" s="100"/>
      <c r="D51" s="100"/>
      <c r="E51" s="100"/>
      <c r="F51" s="100"/>
      <c r="G51" s="1"/>
      <c r="H51" s="1"/>
      <c r="I51" s="1"/>
      <c r="J51" s="1"/>
      <c r="K51" s="1"/>
      <c r="L51" s="1"/>
      <c r="M51" s="17"/>
      <c r="N51" s="254"/>
      <c r="O51" s="254"/>
      <c r="P51" s="254"/>
      <c r="Q51" s="254"/>
      <c r="R51" s="254"/>
      <c r="S51" s="254"/>
      <c r="T51" s="146"/>
      <c r="U51" s="254"/>
      <c r="V51" s="254"/>
      <c r="W51" s="254"/>
      <c r="X51" s="254"/>
      <c r="Y51" s="254"/>
      <c r="Z51" s="254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249"/>
      <c r="AQ51" s="146"/>
      <c r="AR51" s="146"/>
      <c r="AS51" s="146"/>
      <c r="AT51" s="146"/>
      <c r="AU51" s="249"/>
      <c r="AV51" s="252"/>
      <c r="AW51" s="252"/>
      <c r="AX51" s="252"/>
      <c r="AY51" s="146"/>
      <c r="AZ51" s="148"/>
      <c r="BA51" s="148"/>
      <c r="BB51" s="148"/>
      <c r="BC51" s="148"/>
      <c r="BD51" s="148"/>
      <c r="BE51" s="148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</row>
    <row r="52" spans="1:77" ht="3" customHeight="1">
      <c r="A52" s="100"/>
      <c r="B52" s="100"/>
      <c r="C52" s="457"/>
      <c r="D52" s="457"/>
      <c r="E52" s="457"/>
      <c r="F52" s="457"/>
      <c r="G52" s="1"/>
      <c r="H52" s="1"/>
      <c r="I52" s="142"/>
      <c r="J52" s="142"/>
      <c r="K52" s="142"/>
      <c r="L52" s="142"/>
      <c r="M52" s="17"/>
      <c r="N52" s="187"/>
      <c r="O52" s="187"/>
      <c r="P52" s="187"/>
      <c r="Q52" s="187"/>
      <c r="R52" s="146"/>
      <c r="S52" s="146"/>
      <c r="T52" s="146"/>
      <c r="U52" s="187"/>
      <c r="V52" s="187"/>
      <c r="W52" s="187"/>
      <c r="X52" s="187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249"/>
      <c r="AQ52" s="146"/>
      <c r="AR52" s="146"/>
      <c r="AS52" s="146"/>
      <c r="AT52" s="146"/>
      <c r="AU52" s="249"/>
      <c r="AV52" s="252"/>
      <c r="AW52" s="252"/>
      <c r="AX52" s="252"/>
      <c r="AY52" s="146"/>
      <c r="AZ52" s="148"/>
      <c r="BA52" s="148"/>
      <c r="BB52" s="148"/>
      <c r="BC52" s="148"/>
      <c r="BD52" s="148"/>
      <c r="BE52" s="148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</row>
    <row r="53" spans="1:77" ht="29.25" customHeight="1">
      <c r="A53" s="454" t="s">
        <v>346</v>
      </c>
      <c r="B53" s="454"/>
      <c r="C53" s="491"/>
      <c r="D53" s="491"/>
      <c r="E53" s="491"/>
      <c r="F53" s="491"/>
      <c r="G53" s="1"/>
      <c r="H53" s="1"/>
      <c r="I53" s="142"/>
      <c r="J53" s="142"/>
      <c r="K53" s="142"/>
      <c r="L53" s="142"/>
      <c r="M53" s="17"/>
      <c r="N53" s="187"/>
      <c r="O53" s="187"/>
      <c r="P53" s="187"/>
      <c r="Q53" s="187"/>
      <c r="R53" s="255"/>
      <c r="S53" s="146"/>
      <c r="T53" s="146"/>
      <c r="U53" s="187"/>
      <c r="V53" s="187"/>
      <c r="W53" s="187"/>
      <c r="X53" s="187"/>
      <c r="Y53" s="255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249"/>
      <c r="AQ53" s="146"/>
      <c r="AR53" s="146"/>
      <c r="AS53" s="146"/>
      <c r="AT53" s="146"/>
      <c r="AU53" s="249"/>
      <c r="AV53" s="252"/>
      <c r="AW53" s="252"/>
      <c r="AX53" s="252"/>
      <c r="AY53" s="146"/>
      <c r="AZ53" s="148"/>
      <c r="BA53" s="148"/>
      <c r="BB53" s="148"/>
      <c r="BC53" s="148"/>
      <c r="BD53" s="148"/>
      <c r="BE53" s="148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</row>
    <row r="54" spans="1:77" ht="18" customHeight="1">
      <c r="A54" s="454" t="s">
        <v>347</v>
      </c>
      <c r="B54" s="454"/>
      <c r="C54" s="491"/>
      <c r="D54" s="491"/>
      <c r="E54" s="491"/>
      <c r="F54" s="491"/>
      <c r="G54" s="1"/>
      <c r="H54" s="1"/>
      <c r="I54" s="142"/>
      <c r="J54" s="1"/>
      <c r="K54" s="1"/>
      <c r="L54" s="1"/>
      <c r="M54" s="17"/>
      <c r="N54" s="146"/>
      <c r="O54" s="146"/>
      <c r="P54" s="146"/>
      <c r="Q54" s="146"/>
      <c r="R54" s="150"/>
      <c r="S54" s="146"/>
      <c r="T54" s="146"/>
      <c r="U54" s="146"/>
      <c r="V54" s="146"/>
      <c r="W54" s="146"/>
      <c r="X54" s="146"/>
      <c r="Y54" s="150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249"/>
      <c r="AQ54" s="146"/>
      <c r="AR54" s="146"/>
      <c r="AS54" s="146"/>
      <c r="AT54" s="146"/>
      <c r="AU54" s="249"/>
      <c r="AV54" s="252"/>
      <c r="AW54" s="252"/>
      <c r="AX54" s="252"/>
      <c r="AY54" s="146"/>
      <c r="AZ54" s="148"/>
      <c r="BA54" s="148"/>
      <c r="BB54" s="148"/>
      <c r="BC54" s="148"/>
      <c r="BD54" s="148"/>
      <c r="BE54" s="14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</row>
    <row r="55" spans="1:77" ht="17.25" customHeight="1">
      <c r="A55" s="454" t="s">
        <v>203</v>
      </c>
      <c r="B55" s="454"/>
      <c r="C55" s="491"/>
      <c r="D55" s="491"/>
      <c r="E55" s="491"/>
      <c r="F55" s="491"/>
      <c r="G55" s="1"/>
      <c r="H55" s="1"/>
      <c r="I55" s="1"/>
      <c r="J55" s="1"/>
      <c r="K55" s="1"/>
      <c r="L55" s="1"/>
      <c r="M55" s="17"/>
      <c r="N55" s="146"/>
      <c r="O55" s="146"/>
      <c r="P55" s="146"/>
      <c r="Q55" s="146"/>
      <c r="R55" s="150"/>
      <c r="S55" s="146"/>
      <c r="T55" s="146"/>
      <c r="U55" s="146"/>
      <c r="V55" s="146"/>
      <c r="W55" s="146"/>
      <c r="X55" s="146"/>
      <c r="Y55" s="150"/>
      <c r="Z55" s="146"/>
      <c r="AA55" s="146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146"/>
      <c r="AP55" s="249"/>
      <c r="AQ55" s="146"/>
      <c r="AR55" s="146"/>
      <c r="AS55" s="146"/>
      <c r="AT55" s="146"/>
      <c r="AU55" s="249"/>
      <c r="AV55" s="252"/>
      <c r="AW55" s="252"/>
      <c r="AX55" s="252"/>
      <c r="AY55" s="146"/>
      <c r="AZ55" s="148"/>
      <c r="BA55" s="148"/>
      <c r="BB55" s="148"/>
      <c r="BC55" s="148"/>
      <c r="BD55" s="148"/>
      <c r="BE55" s="148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</row>
    <row r="56" spans="1:77" ht="5.25" customHeight="1">
      <c r="A56" s="100"/>
      <c r="B56" s="100"/>
      <c r="C56" s="100"/>
      <c r="D56" s="100"/>
      <c r="E56" s="100"/>
      <c r="F56" s="100"/>
      <c r="G56" s="1"/>
      <c r="H56" s="1"/>
      <c r="I56" s="1"/>
      <c r="J56" s="1"/>
      <c r="K56" s="1"/>
      <c r="L56" s="1"/>
      <c r="M56" s="17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146"/>
      <c r="AP56" s="249"/>
      <c r="AQ56" s="146"/>
      <c r="AR56" s="146"/>
      <c r="AS56" s="146"/>
      <c r="AT56" s="146"/>
      <c r="AU56" s="249"/>
      <c r="AV56" s="252"/>
      <c r="AW56" s="252"/>
      <c r="AX56" s="252"/>
      <c r="AY56" s="146"/>
      <c r="AZ56" s="148"/>
      <c r="BA56" s="148"/>
      <c r="BB56" s="148"/>
      <c r="BC56" s="148"/>
      <c r="BD56" s="148"/>
      <c r="BE56" s="148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</row>
    <row r="57" spans="1:77" ht="18">
      <c r="A57" s="118" t="s">
        <v>364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  <c r="N57" s="146"/>
      <c r="O57" s="146"/>
      <c r="P57" s="146"/>
      <c r="Q57" s="146"/>
      <c r="R57" s="150"/>
      <c r="S57" s="146"/>
      <c r="T57" s="146"/>
      <c r="U57" s="146"/>
      <c r="V57" s="146"/>
      <c r="W57" s="146"/>
      <c r="X57" s="146"/>
      <c r="Y57" s="150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249"/>
      <c r="AQ57" s="146"/>
      <c r="AR57" s="146"/>
      <c r="AS57" s="146"/>
      <c r="AT57" s="146"/>
      <c r="AU57" s="249"/>
      <c r="AV57" s="252"/>
      <c r="AW57" s="252"/>
      <c r="AX57" s="252"/>
      <c r="AY57" s="146"/>
      <c r="AZ57" s="148"/>
      <c r="BA57" s="148"/>
      <c r="BB57" s="148"/>
      <c r="BC57" s="148"/>
      <c r="BD57" s="148"/>
      <c r="BE57" s="148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</row>
    <row r="58" spans="1:77" ht="1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  <c r="N58" s="146"/>
      <c r="O58" s="146"/>
      <c r="P58" s="146"/>
      <c r="Q58" s="146"/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249"/>
      <c r="AQ58" s="146"/>
      <c r="AR58" s="146"/>
      <c r="AS58" s="146"/>
      <c r="AT58" s="146"/>
      <c r="AU58" s="249"/>
      <c r="AV58" s="252"/>
      <c r="AW58" s="252"/>
      <c r="AX58" s="252"/>
      <c r="AY58" s="146"/>
      <c r="AZ58" s="148"/>
      <c r="BA58" s="148"/>
      <c r="BB58" s="148"/>
      <c r="BC58" s="148"/>
      <c r="BD58" s="148"/>
      <c r="BE58" s="148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</row>
    <row r="59" spans="1:77">
      <c r="A59" s="348" t="s">
        <v>123</v>
      </c>
      <c r="B59" s="348"/>
      <c r="C59" s="344" t="s">
        <v>124</v>
      </c>
      <c r="D59" s="344"/>
      <c r="E59" s="344" t="s">
        <v>125</v>
      </c>
      <c r="F59" s="344"/>
      <c r="G59" s="1"/>
      <c r="H59" s="1"/>
      <c r="I59" s="1"/>
      <c r="J59" s="1"/>
      <c r="K59" s="1"/>
      <c r="L59" s="1"/>
      <c r="M59" s="17"/>
      <c r="N59" s="146"/>
      <c r="O59" s="146"/>
      <c r="P59" s="146"/>
      <c r="Q59" s="146"/>
      <c r="R59" s="146"/>
      <c r="S59" s="146"/>
      <c r="T59" s="146"/>
      <c r="U59" s="146"/>
      <c r="V59" s="146"/>
      <c r="W59" s="146"/>
      <c r="X59" s="146"/>
      <c r="Y59" s="146"/>
      <c r="Z59" s="146"/>
      <c r="AA59" s="146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146"/>
      <c r="AP59" s="249"/>
      <c r="AQ59" s="146"/>
      <c r="AR59" s="146"/>
      <c r="AS59" s="146"/>
      <c r="AT59" s="146"/>
      <c r="AU59" s="249"/>
      <c r="AV59" s="252"/>
      <c r="AW59" s="252"/>
      <c r="AX59" s="252"/>
      <c r="AY59" s="146"/>
      <c r="AZ59" s="148"/>
      <c r="BA59" s="148"/>
      <c r="BB59" s="148"/>
      <c r="BC59" s="148"/>
      <c r="BD59" s="148"/>
      <c r="BE59" s="148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</row>
    <row r="60" spans="1:77" ht="15">
      <c r="A60" s="348"/>
      <c r="B60" s="348"/>
      <c r="C60" s="232" t="s">
        <v>132</v>
      </c>
      <c r="D60" s="232" t="s">
        <v>126</v>
      </c>
      <c r="E60" s="232" t="s">
        <v>127</v>
      </c>
      <c r="F60" s="232" t="s">
        <v>128</v>
      </c>
      <c r="G60" s="1"/>
      <c r="H60" s="1"/>
      <c r="I60" s="1"/>
      <c r="J60" s="1"/>
      <c r="K60" s="1"/>
      <c r="L60" s="1"/>
      <c r="M60" s="17"/>
      <c r="N60" s="146"/>
      <c r="O60" s="146"/>
      <c r="P60" s="146"/>
      <c r="Q60" s="157"/>
      <c r="R60" s="157"/>
      <c r="S60" s="147"/>
      <c r="T60" s="146"/>
      <c r="U60" s="146"/>
      <c r="V60" s="146"/>
      <c r="W60" s="146"/>
      <c r="X60" s="157"/>
      <c r="Y60" s="256"/>
      <c r="Z60" s="147"/>
      <c r="AA60" s="146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146"/>
      <c r="AP60" s="249"/>
      <c r="AQ60" s="146"/>
      <c r="AR60" s="146"/>
      <c r="AS60" s="146"/>
      <c r="AT60" s="146"/>
      <c r="AU60" s="249"/>
      <c r="AV60" s="257"/>
      <c r="AW60" s="252"/>
      <c r="AX60" s="252"/>
      <c r="AY60" s="146"/>
      <c r="AZ60" s="148"/>
      <c r="BA60" s="148"/>
      <c r="BB60" s="148"/>
      <c r="BC60" s="148"/>
      <c r="BD60" s="148"/>
      <c r="BE60" s="148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</row>
    <row r="61" spans="1:77" ht="15">
      <c r="A61" s="357">
        <v>1</v>
      </c>
      <c r="B61" s="357"/>
      <c r="C61" s="232">
        <v>2</v>
      </c>
      <c r="D61" s="232">
        <v>3</v>
      </c>
      <c r="E61" s="232">
        <v>4</v>
      </c>
      <c r="F61" s="232">
        <v>5</v>
      </c>
      <c r="G61" s="1"/>
      <c r="H61" s="1"/>
      <c r="I61" s="1"/>
      <c r="J61" s="1"/>
      <c r="K61" s="1"/>
      <c r="L61" s="1"/>
      <c r="M61" s="17"/>
      <c r="N61" s="146"/>
      <c r="O61" s="146"/>
      <c r="P61" s="146"/>
      <c r="Q61" s="146"/>
      <c r="R61" s="151"/>
      <c r="S61" s="147"/>
      <c r="T61" s="146"/>
      <c r="U61" s="146"/>
      <c r="V61" s="146"/>
      <c r="W61" s="146"/>
      <c r="X61" s="146"/>
      <c r="Y61" s="147"/>
      <c r="Z61" s="147"/>
      <c r="AA61" s="146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146"/>
      <c r="AP61" s="249"/>
      <c r="AQ61" s="146"/>
      <c r="AR61" s="146"/>
      <c r="AS61" s="146"/>
      <c r="AT61" s="146"/>
      <c r="AU61" s="249"/>
      <c r="AV61" s="252"/>
      <c r="AW61" s="252"/>
      <c r="AX61" s="252"/>
      <c r="AY61" s="146"/>
      <c r="AZ61" s="148"/>
      <c r="BA61" s="148"/>
      <c r="BB61" s="148"/>
      <c r="BC61" s="148"/>
      <c r="BD61" s="148"/>
      <c r="BE61" s="148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</row>
    <row r="62" spans="1:77" ht="16.5">
      <c r="A62" s="360" t="s">
        <v>206</v>
      </c>
      <c r="B62" s="360"/>
      <c r="C62" s="174">
        <f>IF($M$164&lt;301001,$C$50*$C$53*$M$183*(100-$D$177)/100,IF($M$164&lt;=301003,"Nie oblicza się",IF($M$164&lt;701001,$C$50*$C$53*$M$183*(100-$D$177)/100,$C$50*$M$183*(100-$D$177)/100)))</f>
        <v>0</v>
      </c>
      <c r="D62" s="174">
        <f>IF($O$164&lt;301001,$E$50*$E$53*$O$183*(100-$I$177)/100,IF($O$164&lt;=301003,"Nie oblicza się",IF($O$164&lt;701001,$E$50*$E$53*$O$183*(100-$I$177)/100,$E$50*$O$183*(100-$I$177)/100)))</f>
        <v>0</v>
      </c>
      <c r="E62" s="174">
        <f>IF(C62-D62&gt;0,C62-D62,0)</f>
        <v>0</v>
      </c>
      <c r="F62" s="185">
        <f>IF(C62=0,0,(E62/C62)*100)</f>
        <v>0</v>
      </c>
      <c r="G62" s="1"/>
      <c r="H62" s="1"/>
      <c r="I62" s="1"/>
      <c r="J62" s="1"/>
      <c r="K62" s="1"/>
      <c r="L62" s="1"/>
      <c r="M62" s="17"/>
      <c r="N62" s="152"/>
      <c r="O62" s="146"/>
      <c r="P62" s="146"/>
      <c r="Q62" s="146"/>
      <c r="R62" s="146"/>
      <c r="S62" s="146"/>
      <c r="T62" s="146"/>
      <c r="U62" s="152"/>
      <c r="V62" s="146"/>
      <c r="W62" s="146"/>
      <c r="X62" s="146"/>
      <c r="Y62" s="146"/>
      <c r="Z62" s="146"/>
      <c r="AA62" s="14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146"/>
      <c r="AP62" s="249"/>
      <c r="AQ62" s="146"/>
      <c r="AR62" s="146"/>
      <c r="AS62" s="146"/>
      <c r="AT62" s="146"/>
      <c r="AU62" s="249"/>
      <c r="AV62" s="252"/>
      <c r="AW62" s="252"/>
      <c r="AX62" s="252"/>
      <c r="AY62" s="146"/>
      <c r="AZ62" s="148"/>
      <c r="BA62" s="148"/>
      <c r="BB62" s="148"/>
      <c r="BC62" s="148"/>
      <c r="BD62" s="148"/>
      <c r="BE62" s="148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</row>
    <row r="63" spans="1:77" ht="15">
      <c r="A63" s="360" t="s">
        <v>207</v>
      </c>
      <c r="B63" s="360"/>
      <c r="C63" s="174">
        <f>IF($M$164&lt;301001,$C$50*$M$184*(100-$D$178)/100,IF($M$164&lt;=301003,"Nie oblicza się",$C$50*$M$184*(100-$D$178)/100))</f>
        <v>0</v>
      </c>
      <c r="D63" s="174">
        <f>IF($O$164&lt;301001,$E$50*$O$184*(100-$I$178)/100,IF($O$164&lt;=301003,"Nie oblicza się",$E$50*$O$184*(100-$I$178)/100))</f>
        <v>0</v>
      </c>
      <c r="E63" s="174">
        <f t="shared" ref="E63:E65" si="0">IF(C63-D63&gt;0,C63-D63,0)</f>
        <v>0</v>
      </c>
      <c r="F63" s="185">
        <f t="shared" ref="F63:F65" si="1">IF(C63=0,0,(E63/C63)*100)</f>
        <v>0</v>
      </c>
      <c r="G63" s="1"/>
      <c r="H63" s="1"/>
      <c r="I63" s="1"/>
      <c r="J63" s="1"/>
      <c r="K63" s="1"/>
      <c r="L63" s="1"/>
      <c r="M63" s="17"/>
      <c r="N63" s="146"/>
      <c r="O63" s="146"/>
      <c r="P63" s="146"/>
      <c r="Q63" s="146"/>
      <c r="R63" s="146"/>
      <c r="S63" s="146"/>
      <c r="T63" s="146"/>
      <c r="U63" s="146"/>
      <c r="V63" s="146"/>
      <c r="W63" s="146"/>
      <c r="X63" s="146"/>
      <c r="Y63" s="146"/>
      <c r="Z63" s="146"/>
      <c r="AA63" s="146"/>
      <c r="AB63" s="146"/>
      <c r="AC63" s="146"/>
      <c r="AD63" s="146"/>
      <c r="AE63" s="146"/>
      <c r="AF63" s="146"/>
      <c r="AG63" s="146"/>
      <c r="AH63" s="146"/>
      <c r="AI63" s="146"/>
      <c r="AJ63" s="146"/>
      <c r="AK63" s="146"/>
      <c r="AL63" s="146"/>
      <c r="AM63" s="146"/>
      <c r="AN63" s="146"/>
      <c r="AO63" s="146"/>
      <c r="AP63" s="146"/>
      <c r="AQ63" s="146"/>
      <c r="AR63" s="146"/>
      <c r="AS63" s="146"/>
      <c r="AT63" s="146"/>
      <c r="AU63" s="249"/>
      <c r="AV63" s="252"/>
      <c r="AW63" s="252"/>
      <c r="AX63" s="252"/>
      <c r="AY63" s="146"/>
      <c r="AZ63" s="148"/>
      <c r="BA63" s="148"/>
      <c r="BB63" s="148"/>
      <c r="BC63" s="148"/>
      <c r="BD63" s="148"/>
      <c r="BE63" s="148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</row>
    <row r="64" spans="1:77" ht="18">
      <c r="A64" s="360" t="s">
        <v>43</v>
      </c>
      <c r="B64" s="360"/>
      <c r="C64" s="174">
        <f>IF($M$164&lt;301001,$C$50*$M$186*(100-$D$179)/100,IF($M$164&lt;=301003,"Nie oblicza się",$C$50*$M$186*(100-$D$179)/100))</f>
        <v>0</v>
      </c>
      <c r="D64" s="174">
        <f>IF($O$164&lt;301001,$E$50*$O$186*(100-$I$179)/100,IF($O$164&lt;=301003,"Nie oblicza się",$E$50*$O$186*(100-$I$179)/100))</f>
        <v>0</v>
      </c>
      <c r="E64" s="174">
        <f t="shared" si="0"/>
        <v>0</v>
      </c>
      <c r="F64" s="185">
        <f t="shared" si="1"/>
        <v>0</v>
      </c>
      <c r="G64" s="1"/>
      <c r="H64" s="1"/>
      <c r="I64" s="1"/>
      <c r="J64" s="143"/>
      <c r="K64" s="1"/>
      <c r="L64" s="1"/>
      <c r="M64" s="17"/>
      <c r="N64" s="146"/>
      <c r="O64" s="158"/>
      <c r="P64" s="258"/>
      <c r="Q64" s="258"/>
      <c r="R64" s="153"/>
      <c r="S64" s="146"/>
      <c r="T64" s="146"/>
      <c r="U64" s="146"/>
      <c r="V64" s="158"/>
      <c r="W64" s="258"/>
      <c r="X64" s="258"/>
      <c r="Y64" s="153"/>
      <c r="Z64" s="146"/>
      <c r="AA64" s="146"/>
      <c r="AB64" s="146"/>
      <c r="AC64" s="146"/>
      <c r="AD64" s="146"/>
      <c r="AE64" s="146"/>
      <c r="AF64" s="146"/>
      <c r="AG64" s="146"/>
      <c r="AH64" s="146"/>
      <c r="AI64" s="146"/>
      <c r="AJ64" s="146"/>
      <c r="AK64" s="146"/>
      <c r="AL64" s="146"/>
      <c r="AM64" s="146"/>
      <c r="AN64" s="146"/>
      <c r="AO64" s="146"/>
      <c r="AP64" s="146"/>
      <c r="AQ64" s="146"/>
      <c r="AR64" s="146"/>
      <c r="AS64" s="146"/>
      <c r="AT64" s="146"/>
      <c r="AU64" s="249"/>
      <c r="AV64" s="252"/>
      <c r="AW64" s="252"/>
      <c r="AX64" s="252"/>
      <c r="AY64" s="146"/>
      <c r="AZ64" s="148"/>
      <c r="BA64" s="148"/>
      <c r="BB64" s="148"/>
      <c r="BC64" s="148"/>
      <c r="BD64" s="148"/>
      <c r="BE64" s="148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</row>
    <row r="65" spans="1:77" ht="15">
      <c r="A65" s="360" t="s">
        <v>44</v>
      </c>
      <c r="B65" s="360"/>
      <c r="C65" s="174">
        <f>IF($M$164&lt;301001,$C$50*$M$187*$C$54*(100-$C$49)/(100-$C$55),IF($M$164&lt;=301003,"Nie oblicza się",IF($M$164&lt;=302221,$C$50*$M$187*$C$54*(100-$C$49)/(100-$C$55),IF($M$164&lt;=701001,$C$50*$M$187*(100-$C$49)/(100-$C$55),$C$50*$M$187*$C$54*(100-$C$49)/(100-$C$55)))))</f>
        <v>0</v>
      </c>
      <c r="D65" s="174">
        <f>IF($O$164&lt;301001,$E$50*$O$187*$E$54*(100-$E$49)/(100-$E$55),IF($O$164&lt;=301003,"Nie oblicza się",IF($O$164&lt;=302221,$E$50*$O$187*$E$54*(100-$E$49)/(100-$E$55),IF($O$164&lt;=701001,$E$50*$O$187*(100-$E$49)/(100-$E$55),$E$50*$O$187*$E$54*(100-$E$49)/(100-$E$55)))))</f>
        <v>0</v>
      </c>
      <c r="E65" s="174">
        <f t="shared" si="0"/>
        <v>0</v>
      </c>
      <c r="F65" s="185">
        <f t="shared" si="1"/>
        <v>0</v>
      </c>
      <c r="G65" s="1"/>
      <c r="H65" s="1"/>
      <c r="I65" s="1"/>
      <c r="J65" s="1"/>
      <c r="K65" s="1"/>
      <c r="L65" s="1"/>
      <c r="M65" s="17"/>
      <c r="N65" s="159"/>
      <c r="O65" s="259"/>
      <c r="P65" s="259"/>
      <c r="Q65" s="259"/>
      <c r="R65" s="259"/>
      <c r="S65" s="259"/>
      <c r="T65" s="146"/>
      <c r="U65" s="159"/>
      <c r="V65" s="259"/>
      <c r="W65" s="259"/>
      <c r="X65" s="259"/>
      <c r="Y65" s="259"/>
      <c r="Z65" s="259"/>
      <c r="AA65" s="146"/>
      <c r="AB65" s="146"/>
      <c r="AC65" s="146"/>
      <c r="AD65" s="146"/>
      <c r="AE65" s="146"/>
      <c r="AF65" s="146"/>
      <c r="AG65" s="146"/>
      <c r="AH65" s="146"/>
      <c r="AI65" s="146"/>
      <c r="AJ65" s="146"/>
      <c r="AK65" s="146"/>
      <c r="AL65" s="146"/>
      <c r="AM65" s="146"/>
      <c r="AN65" s="146"/>
      <c r="AO65" s="146"/>
      <c r="AP65" s="146"/>
      <c r="AQ65" s="146"/>
      <c r="AR65" s="146"/>
      <c r="AS65" s="146"/>
      <c r="AT65" s="146"/>
      <c r="AU65" s="249"/>
      <c r="AV65" s="252"/>
      <c r="AW65" s="252"/>
      <c r="AX65" s="252"/>
      <c r="AY65" s="146"/>
      <c r="AZ65" s="148"/>
      <c r="BA65" s="148"/>
      <c r="BB65" s="148"/>
      <c r="BC65" s="148"/>
      <c r="BD65" s="148"/>
      <c r="BE65" s="148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</row>
    <row r="66" spans="1:77" ht="3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7"/>
      <c r="N66" s="146"/>
      <c r="O66" s="160"/>
      <c r="P66" s="160"/>
      <c r="Q66" s="160"/>
      <c r="R66" s="160"/>
      <c r="S66" s="160"/>
      <c r="T66" s="161"/>
      <c r="U66" s="161"/>
      <c r="V66" s="158"/>
      <c r="W66" s="256"/>
      <c r="X66" s="256"/>
      <c r="Y66" s="153"/>
      <c r="Z66" s="146"/>
      <c r="AA66" s="146"/>
      <c r="AB66" s="146"/>
      <c r="AC66" s="146"/>
      <c r="AD66" s="146"/>
      <c r="AE66" s="146"/>
      <c r="AF66" s="146"/>
      <c r="AG66" s="146"/>
      <c r="AH66" s="146"/>
      <c r="AI66" s="146"/>
      <c r="AJ66" s="146"/>
      <c r="AK66" s="146"/>
      <c r="AL66" s="146"/>
      <c r="AM66" s="146"/>
      <c r="AN66" s="146"/>
      <c r="AO66" s="146"/>
      <c r="AP66" s="146"/>
      <c r="AQ66" s="146"/>
      <c r="AR66" s="146"/>
      <c r="AS66" s="146"/>
      <c r="AT66" s="146"/>
      <c r="AU66" s="249"/>
      <c r="AV66" s="252"/>
      <c r="AW66" s="252"/>
      <c r="AX66" s="252"/>
      <c r="AY66" s="146"/>
      <c r="AZ66" s="148"/>
      <c r="BA66" s="148"/>
      <c r="BB66" s="148"/>
      <c r="BC66" s="148"/>
      <c r="BD66" s="148"/>
      <c r="BE66" s="148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</row>
    <row r="67" spans="1:77" ht="19.5">
      <c r="A67" s="118" t="s">
        <v>350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7"/>
      <c r="N67" s="146"/>
      <c r="O67" s="146"/>
      <c r="P67" s="153"/>
      <c r="Q67" s="153"/>
      <c r="R67" s="153"/>
      <c r="S67" s="153"/>
      <c r="T67" s="146"/>
      <c r="U67" s="146"/>
      <c r="V67" s="146"/>
      <c r="W67" s="158"/>
      <c r="X67" s="162"/>
      <c r="Y67" s="153"/>
      <c r="Z67" s="146"/>
      <c r="AA67" s="146"/>
      <c r="AB67" s="146"/>
      <c r="AC67" s="146"/>
      <c r="AD67" s="146"/>
      <c r="AE67" s="146"/>
      <c r="AF67" s="146"/>
      <c r="AG67" s="146"/>
      <c r="AH67" s="146"/>
      <c r="AI67" s="146"/>
      <c r="AJ67" s="146"/>
      <c r="AK67" s="146"/>
      <c r="AL67" s="146"/>
      <c r="AM67" s="146"/>
      <c r="AN67" s="146"/>
      <c r="AO67" s="146"/>
      <c r="AP67" s="146"/>
      <c r="AQ67" s="146"/>
      <c r="AR67" s="146"/>
      <c r="AS67" s="146"/>
      <c r="AT67" s="146"/>
      <c r="AU67" s="249"/>
      <c r="AV67" s="252"/>
      <c r="AW67" s="252"/>
      <c r="AX67" s="252"/>
      <c r="AY67" s="146"/>
      <c r="AZ67" s="148"/>
      <c r="BA67" s="148"/>
      <c r="BB67" s="148"/>
      <c r="BC67" s="148"/>
      <c r="BD67" s="148"/>
      <c r="BE67" s="148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</row>
    <row r="68" spans="1:77" ht="2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7"/>
      <c r="N68" s="146"/>
      <c r="O68" s="146"/>
      <c r="P68" s="146"/>
      <c r="Q68" s="146"/>
      <c r="R68" s="146"/>
      <c r="S68" s="146"/>
      <c r="T68" s="146"/>
      <c r="U68" s="146"/>
      <c r="V68" s="146"/>
      <c r="W68" s="146"/>
      <c r="X68" s="146"/>
      <c r="Y68" s="146"/>
      <c r="Z68" s="146"/>
      <c r="AA68" s="146"/>
      <c r="AB68" s="146"/>
      <c r="AC68" s="146"/>
      <c r="AD68" s="146"/>
      <c r="AE68" s="146"/>
      <c r="AF68" s="146"/>
      <c r="AG68" s="146"/>
      <c r="AH68" s="146"/>
      <c r="AI68" s="146"/>
      <c r="AJ68" s="146"/>
      <c r="AK68" s="146"/>
      <c r="AL68" s="146"/>
      <c r="AM68" s="146"/>
      <c r="AN68" s="146"/>
      <c r="AO68" s="146"/>
      <c r="AP68" s="146"/>
      <c r="AQ68" s="146"/>
      <c r="AR68" s="146"/>
      <c r="AS68" s="146"/>
      <c r="AT68" s="146"/>
      <c r="AU68" s="249"/>
      <c r="AV68" s="252"/>
      <c r="AW68" s="252"/>
      <c r="AX68" s="252"/>
      <c r="AY68" s="146"/>
      <c r="AZ68" s="148"/>
      <c r="BA68" s="148"/>
      <c r="BB68" s="148"/>
      <c r="BC68" s="148"/>
      <c r="BD68" s="148"/>
      <c r="BE68" s="148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</row>
    <row r="69" spans="1:77">
      <c r="A69" s="344" t="s">
        <v>186</v>
      </c>
      <c r="B69" s="344"/>
      <c r="C69" s="344" t="s">
        <v>187</v>
      </c>
      <c r="D69" s="344"/>
      <c r="E69" s="344" t="s">
        <v>126</v>
      </c>
      <c r="F69" s="344"/>
      <c r="G69" s="1"/>
      <c r="H69" s="1"/>
      <c r="I69" s="1"/>
      <c r="J69" s="1"/>
      <c r="K69" s="1"/>
      <c r="L69" s="1"/>
      <c r="M69" s="17"/>
      <c r="N69" s="163"/>
      <c r="O69" s="260"/>
      <c r="P69" s="260"/>
      <c r="Q69" s="260"/>
      <c r="R69" s="260"/>
      <c r="S69" s="260"/>
      <c r="T69" s="256"/>
      <c r="U69" s="163"/>
      <c r="V69" s="260"/>
      <c r="W69" s="260"/>
      <c r="X69" s="260"/>
      <c r="Y69" s="260"/>
      <c r="Z69" s="260"/>
      <c r="AA69" s="146"/>
      <c r="AB69" s="146"/>
      <c r="AC69" s="146"/>
      <c r="AD69" s="146"/>
      <c r="AE69" s="146"/>
      <c r="AF69" s="146"/>
      <c r="AG69" s="146"/>
      <c r="AH69" s="146"/>
      <c r="AI69" s="146"/>
      <c r="AJ69" s="146"/>
      <c r="AK69" s="146"/>
      <c r="AL69" s="146"/>
      <c r="AM69" s="146"/>
      <c r="AN69" s="146"/>
      <c r="AO69" s="146"/>
      <c r="AP69" s="146"/>
      <c r="AQ69" s="146"/>
      <c r="AR69" s="146"/>
      <c r="AS69" s="146"/>
      <c r="AT69" s="146"/>
      <c r="AU69" s="249"/>
      <c r="AV69" s="252"/>
      <c r="AW69" s="252"/>
      <c r="AX69" s="252"/>
      <c r="AY69" s="146"/>
      <c r="AZ69" s="148"/>
      <c r="BA69" s="148"/>
      <c r="BB69" s="148"/>
      <c r="BC69" s="148"/>
      <c r="BD69" s="148"/>
      <c r="BE69" s="148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</row>
    <row r="70" spans="1:77" ht="41.25" customHeight="1">
      <c r="A70" s="363" t="s">
        <v>200</v>
      </c>
      <c r="B70" s="364"/>
      <c r="C70" s="489"/>
      <c r="D70" s="490"/>
      <c r="E70" s="489"/>
      <c r="F70" s="489"/>
      <c r="G70" s="1"/>
      <c r="H70" s="1"/>
      <c r="I70" s="1"/>
      <c r="J70" s="1"/>
      <c r="K70" s="1"/>
      <c r="L70" s="1"/>
      <c r="M70" s="17"/>
      <c r="N70" s="260"/>
      <c r="O70" s="260"/>
      <c r="P70" s="260"/>
      <c r="Q70" s="260"/>
      <c r="R70" s="260"/>
      <c r="S70" s="260"/>
      <c r="T70" s="256"/>
      <c r="U70" s="260"/>
      <c r="V70" s="260"/>
      <c r="W70" s="260"/>
      <c r="X70" s="260"/>
      <c r="Y70" s="260"/>
      <c r="Z70" s="260"/>
      <c r="AA70" s="146"/>
      <c r="AB70" s="146"/>
      <c r="AC70" s="146"/>
      <c r="AD70" s="146"/>
      <c r="AE70" s="146"/>
      <c r="AF70" s="146"/>
      <c r="AG70" s="146"/>
      <c r="AH70" s="146"/>
      <c r="AI70" s="146"/>
      <c r="AJ70" s="146"/>
      <c r="AK70" s="146"/>
      <c r="AL70" s="146"/>
      <c r="AM70" s="146"/>
      <c r="AN70" s="146"/>
      <c r="AO70" s="146"/>
      <c r="AP70" s="146"/>
      <c r="AQ70" s="146"/>
      <c r="AR70" s="146"/>
      <c r="AS70" s="146"/>
      <c r="AT70" s="146"/>
      <c r="AU70" s="249"/>
      <c r="AV70" s="252"/>
      <c r="AW70" s="252"/>
      <c r="AX70" s="252"/>
      <c r="AY70" s="146"/>
      <c r="AZ70" s="148"/>
      <c r="BA70" s="148"/>
      <c r="BB70" s="148"/>
      <c r="BC70" s="148"/>
      <c r="BD70" s="148"/>
      <c r="BE70" s="148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</row>
    <row r="71" spans="1:77" ht="28.5" customHeight="1">
      <c r="A71" s="363" t="s">
        <v>241</v>
      </c>
      <c r="B71" s="364"/>
      <c r="C71" s="494"/>
      <c r="D71" s="495"/>
      <c r="E71" s="463"/>
      <c r="F71" s="496"/>
      <c r="G71" s="1"/>
      <c r="H71" s="1"/>
      <c r="I71" s="1"/>
      <c r="J71" s="1"/>
      <c r="K71" s="1"/>
      <c r="L71" s="1"/>
      <c r="M71" s="17"/>
      <c r="N71" s="260"/>
      <c r="O71" s="260"/>
      <c r="P71" s="260"/>
      <c r="Q71" s="260"/>
      <c r="R71" s="260"/>
      <c r="S71" s="260"/>
      <c r="T71" s="256"/>
      <c r="U71" s="260"/>
      <c r="V71" s="260"/>
      <c r="W71" s="260"/>
      <c r="X71" s="260"/>
      <c r="Y71" s="260"/>
      <c r="Z71" s="260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6"/>
      <c r="AQ71" s="146"/>
      <c r="AR71" s="146"/>
      <c r="AS71" s="146"/>
      <c r="AT71" s="146"/>
      <c r="AU71" s="249"/>
      <c r="AV71" s="252"/>
      <c r="AW71" s="252"/>
      <c r="AX71" s="252"/>
      <c r="AY71" s="146"/>
      <c r="AZ71" s="148"/>
      <c r="BA71" s="148"/>
      <c r="BB71" s="148"/>
      <c r="BC71" s="148"/>
      <c r="BD71" s="148"/>
      <c r="BE71" s="148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</row>
    <row r="72" spans="1:77">
      <c r="A72" s="165" t="s">
        <v>363</v>
      </c>
      <c r="B72" s="165"/>
      <c r="C72" s="181" t="e">
        <f>IF(D72=U233,VLOOKUP(H255,KOBIZE!T7:X56,3),IF(D72=V233,VLOOKUP(H255,KOBIZE!T7:X56,4),"N/d"))</f>
        <v>#N/A</v>
      </c>
      <c r="D72" s="245" t="str">
        <f>IF(C71=O241,V233,IF(C71=O242,V233,IF(C71=O243,V233,IF(C71=O260,V233,IF(C71=O261,V233,IF(C71=H234,"N/d",U233))))))</f>
        <v>MJ/kg</v>
      </c>
      <c r="E72" s="244" t="e">
        <f>IF(F72=U233,VLOOKUP(J255,KOBIZE!T7:X56,3),IF(F72=V233,VLOOKUP(J255,KOBIZE!T7:X56,4),"N/d"))</f>
        <v>#N/A</v>
      </c>
      <c r="F72" s="183" t="str">
        <f>IF(E71=O241,V233,IF(E71=O242,V233,IF(E71=O243,V233,IF(E71=O260,V233,IF(E71=O261,V233,IF(E71=H234,"N/d",U233))))))</f>
        <v>MJ/kg</v>
      </c>
      <c r="G72" s="1"/>
      <c r="H72" s="1"/>
      <c r="I72" s="1"/>
      <c r="J72" s="1"/>
      <c r="K72" s="1"/>
      <c r="L72" s="1"/>
      <c r="M72" s="17"/>
      <c r="N72" s="260"/>
      <c r="O72" s="260"/>
      <c r="P72" s="260"/>
      <c r="Q72" s="260"/>
      <c r="R72" s="260"/>
      <c r="S72" s="260"/>
      <c r="T72" s="256"/>
      <c r="U72" s="260"/>
      <c r="V72" s="260"/>
      <c r="W72" s="260"/>
      <c r="X72" s="260"/>
      <c r="Y72" s="260"/>
      <c r="Z72" s="260"/>
      <c r="AA72" s="146"/>
      <c r="AB72" s="146"/>
      <c r="AC72" s="146"/>
      <c r="AD72" s="146"/>
      <c r="AE72" s="146"/>
      <c r="AF72" s="146"/>
      <c r="AG72" s="146"/>
      <c r="AH72" s="146"/>
      <c r="AI72" s="146"/>
      <c r="AJ72" s="146"/>
      <c r="AK72" s="146"/>
      <c r="AL72" s="146"/>
      <c r="AM72" s="146"/>
      <c r="AN72" s="146"/>
      <c r="AO72" s="146"/>
      <c r="AP72" s="146"/>
      <c r="AQ72" s="146"/>
      <c r="AR72" s="146"/>
      <c r="AS72" s="146"/>
      <c r="AT72" s="146"/>
      <c r="AU72" s="249"/>
      <c r="AV72" s="252"/>
      <c r="AW72" s="252"/>
      <c r="AX72" s="252"/>
      <c r="AY72" s="146"/>
      <c r="AZ72" s="148"/>
      <c r="BA72" s="148"/>
      <c r="BB72" s="148"/>
      <c r="BC72" s="148"/>
      <c r="BD72" s="148"/>
      <c r="BE72" s="148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</row>
    <row r="73" spans="1:77">
      <c r="A73" s="165" t="s">
        <v>195</v>
      </c>
      <c r="B73" s="165"/>
      <c r="C73" s="241">
        <f>IF(C71=H234,"N/d",IF(D50="mln m3",C50*10^6,IF(D50="m3",C50*E235,IF(D50="ton (Mg)",C50*1000))))</f>
        <v>0</v>
      </c>
      <c r="D73" s="182" t="str">
        <f>IF(D72=U233,"kg/rok",IF(D72=V233,"m3/rok","N/d"))</f>
        <v>kg/rok</v>
      </c>
      <c r="E73" s="241">
        <f>IF(E71=I234,"N/d",IF(F50="mln m3",E50*10^6,IF(F50="m3",E50*E235,IF(F50="ton (Mg)",E50*1000))))</f>
        <v>0</v>
      </c>
      <c r="F73" s="183" t="str">
        <f>IF(F72=U233,"kg/rok",IF(F72=V233,"m3/rok","N/d"))</f>
        <v>kg/rok</v>
      </c>
      <c r="G73" s="1"/>
      <c r="H73" s="1"/>
      <c r="I73" s="142"/>
      <c r="J73" s="1"/>
      <c r="K73" s="1"/>
      <c r="L73" s="1"/>
      <c r="M73" s="17"/>
      <c r="N73" s="260"/>
      <c r="O73" s="260"/>
      <c r="P73" s="260"/>
      <c r="Q73" s="260"/>
      <c r="R73" s="260"/>
      <c r="S73" s="260"/>
      <c r="T73" s="146"/>
      <c r="U73" s="260"/>
      <c r="V73" s="260"/>
      <c r="W73" s="260"/>
      <c r="X73" s="260"/>
      <c r="Y73" s="260"/>
      <c r="Z73" s="260"/>
      <c r="AA73" s="146"/>
      <c r="AB73" s="146"/>
      <c r="AC73" s="146"/>
      <c r="AD73" s="146"/>
      <c r="AE73" s="146"/>
      <c r="AF73" s="146"/>
      <c r="AG73" s="146"/>
      <c r="AH73" s="146"/>
      <c r="AI73" s="146"/>
      <c r="AJ73" s="146"/>
      <c r="AK73" s="146"/>
      <c r="AL73" s="146"/>
      <c r="AM73" s="146"/>
      <c r="AN73" s="146"/>
      <c r="AO73" s="146"/>
      <c r="AP73" s="146"/>
      <c r="AQ73" s="146"/>
      <c r="AR73" s="146"/>
      <c r="AS73" s="146"/>
      <c r="AT73" s="146"/>
      <c r="AU73" s="249"/>
      <c r="AV73" s="252"/>
      <c r="AW73" s="252"/>
      <c r="AX73" s="252"/>
      <c r="AY73" s="146"/>
      <c r="AZ73" s="148"/>
      <c r="BA73" s="148"/>
      <c r="BB73" s="148"/>
      <c r="BC73" s="148"/>
      <c r="BD73" s="148"/>
      <c r="BE73" s="148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</row>
    <row r="74" spans="1:77" ht="15" customHeight="1">
      <c r="A74" s="464" t="s">
        <v>246</v>
      </c>
      <c r="B74" s="465"/>
      <c r="C74" s="466" t="e">
        <f>IF(C72&lt;&gt;"N/d",((C72*C73)/1000),"N/d")</f>
        <v>#N/A</v>
      </c>
      <c r="D74" s="467"/>
      <c r="E74" s="468" t="e">
        <f>IF(E72&lt;&gt;"N/d",((E72*E73)/1000),"N/d")</f>
        <v>#N/A</v>
      </c>
      <c r="F74" s="469"/>
      <c r="G74" s="1"/>
      <c r="H74" s="1"/>
      <c r="I74" s="1"/>
      <c r="J74" s="1"/>
      <c r="K74" s="1"/>
      <c r="L74" s="1"/>
      <c r="M74" s="17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6"/>
      <c r="AQ74" s="146"/>
      <c r="AR74" s="146"/>
      <c r="AS74" s="146"/>
      <c r="AT74" s="146"/>
      <c r="AU74" s="249"/>
      <c r="AV74" s="252"/>
      <c r="AW74" s="252"/>
      <c r="AX74" s="252"/>
      <c r="AY74" s="146"/>
      <c r="AZ74" s="148"/>
      <c r="BA74" s="148"/>
      <c r="BB74" s="148"/>
      <c r="BC74" s="148"/>
      <c r="BD74" s="148"/>
      <c r="BE74" s="148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</row>
    <row r="75" spans="1:77" ht="15" customHeight="1">
      <c r="A75" s="470" t="s">
        <v>247</v>
      </c>
      <c r="B75" s="471"/>
      <c r="C75" s="472" t="e">
        <f>IF(C72&lt;&gt;"N/d",VLOOKUP(H255,KOBIZE!T7:X56,5),"N/d")</f>
        <v>#N/A</v>
      </c>
      <c r="D75" s="473"/>
      <c r="E75" s="472" t="e">
        <f>IF(E72&lt;&gt;"N/d",VLOOKUP(J255,KOBIZE!T7:X56,5),"N/d")</f>
        <v>#N/A</v>
      </c>
      <c r="F75" s="473"/>
      <c r="G75" s="1"/>
      <c r="H75" s="1"/>
      <c r="I75" s="1"/>
      <c r="J75" s="1"/>
      <c r="K75" s="1"/>
      <c r="L75" s="1"/>
      <c r="M75" s="17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6"/>
      <c r="AG75" s="146"/>
      <c r="AH75" s="146"/>
      <c r="AI75" s="146"/>
      <c r="AJ75" s="146"/>
      <c r="AK75" s="146"/>
      <c r="AL75" s="146"/>
      <c r="AM75" s="146"/>
      <c r="AN75" s="146"/>
      <c r="AO75" s="146"/>
      <c r="AP75" s="146"/>
      <c r="AQ75" s="146"/>
      <c r="AR75" s="146"/>
      <c r="AS75" s="146"/>
      <c r="AT75" s="146"/>
      <c r="AU75" s="249"/>
      <c r="AV75" s="252"/>
      <c r="AW75" s="252"/>
      <c r="AX75" s="252"/>
      <c r="AY75" s="146"/>
      <c r="AZ75" s="148"/>
      <c r="BA75" s="148"/>
      <c r="BB75" s="148"/>
      <c r="BC75" s="148"/>
      <c r="BD75" s="148"/>
      <c r="BE75" s="148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</row>
    <row r="76" spans="1:77" ht="3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7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6"/>
      <c r="AG76" s="146"/>
      <c r="AH76" s="146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249"/>
      <c r="AV76" s="252"/>
      <c r="AW76" s="252"/>
      <c r="AX76" s="252"/>
      <c r="AY76" s="146"/>
      <c r="AZ76" s="148"/>
      <c r="BA76" s="148"/>
      <c r="BB76" s="148"/>
      <c r="BC76" s="148"/>
      <c r="BD76" s="148"/>
      <c r="BE76" s="148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</row>
    <row r="77" spans="1:77">
      <c r="A77" s="348" t="s">
        <v>123</v>
      </c>
      <c r="B77" s="348"/>
      <c r="C77" s="473" t="s">
        <v>124</v>
      </c>
      <c r="D77" s="473"/>
      <c r="E77" s="473" t="s">
        <v>125</v>
      </c>
      <c r="F77" s="473"/>
      <c r="G77" s="1"/>
      <c r="H77" s="1"/>
      <c r="I77" s="1"/>
      <c r="J77" s="1"/>
      <c r="K77" s="2"/>
      <c r="L77" s="2"/>
      <c r="M77" s="145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261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249"/>
      <c r="AV77" s="252"/>
      <c r="AW77" s="252"/>
      <c r="AX77" s="252"/>
      <c r="AY77" s="146"/>
      <c r="AZ77" s="148"/>
      <c r="BA77" s="148"/>
      <c r="BB77" s="148"/>
      <c r="BC77" s="148"/>
      <c r="BD77" s="148"/>
      <c r="BE77" s="148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</row>
    <row r="78" spans="1:77">
      <c r="A78" s="348"/>
      <c r="B78" s="348"/>
      <c r="C78" s="243" t="s">
        <v>132</v>
      </c>
      <c r="D78" s="243" t="s">
        <v>126</v>
      </c>
      <c r="E78" s="243" t="s">
        <v>127</v>
      </c>
      <c r="F78" s="243" t="s">
        <v>128</v>
      </c>
      <c r="G78" s="1"/>
      <c r="H78" s="1"/>
      <c r="I78" s="1"/>
      <c r="J78" s="1"/>
      <c r="K78" s="231"/>
      <c r="L78" s="262"/>
      <c r="M78" s="263"/>
      <c r="N78" s="264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261"/>
      <c r="AD78" s="146"/>
      <c r="AE78" s="146"/>
      <c r="AF78" s="146"/>
      <c r="AG78" s="146"/>
      <c r="AH78" s="146"/>
      <c r="AI78" s="146"/>
      <c r="AJ78" s="146"/>
      <c r="AK78" s="146"/>
      <c r="AL78" s="146"/>
      <c r="AM78" s="146"/>
      <c r="AN78" s="146"/>
      <c r="AO78" s="146"/>
      <c r="AP78" s="146"/>
      <c r="AQ78" s="146"/>
      <c r="AR78" s="146"/>
      <c r="AS78" s="146"/>
      <c r="AT78" s="146"/>
      <c r="AU78" s="249"/>
      <c r="AV78" s="252"/>
      <c r="AW78" s="252"/>
      <c r="AX78" s="252"/>
      <c r="AY78" s="146"/>
      <c r="AZ78" s="148"/>
      <c r="BA78" s="148"/>
      <c r="BB78" s="148"/>
      <c r="BC78" s="148"/>
      <c r="BD78" s="148"/>
      <c r="BE78" s="148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</row>
    <row r="79" spans="1:77">
      <c r="A79" s="475">
        <v>1</v>
      </c>
      <c r="B79" s="476"/>
      <c r="C79" s="243">
        <v>2</v>
      </c>
      <c r="D79" s="243">
        <v>3</v>
      </c>
      <c r="E79" s="243">
        <v>4</v>
      </c>
      <c r="F79" s="243">
        <v>5</v>
      </c>
      <c r="G79" s="1"/>
      <c r="H79" s="1"/>
      <c r="I79" s="1"/>
      <c r="J79" s="1"/>
      <c r="K79" s="2"/>
      <c r="L79" s="2"/>
      <c r="M79" s="145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249"/>
      <c r="AV79" s="252"/>
      <c r="AW79" s="252"/>
      <c r="AX79" s="252"/>
      <c r="AY79" s="146"/>
      <c r="AZ79" s="148"/>
      <c r="BA79" s="148"/>
      <c r="BB79" s="148"/>
      <c r="BC79" s="148"/>
      <c r="BD79" s="148"/>
      <c r="BE79" s="148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</row>
    <row r="80" spans="1:77" ht="14.25" customHeight="1">
      <c r="A80" s="363" t="s">
        <v>290</v>
      </c>
      <c r="B80" s="364"/>
      <c r="C80" s="246" t="e">
        <f>IF(C74&lt;&gt;"N/d",C74*C75,"N/d")</f>
        <v>#N/A</v>
      </c>
      <c r="D80" s="246" t="e">
        <f>IF(E74&lt;&gt;"N/d",E74*E75,"0")</f>
        <v>#N/A</v>
      </c>
      <c r="E80" s="247" t="e">
        <f>IF(C80&lt;&gt;"N/d",C80-D80,"N/d")</f>
        <v>#N/A</v>
      </c>
      <c r="F80" s="242" t="e">
        <f>IF(C80&lt;&gt;"N/d",(E80/C80)*100,"N/d")</f>
        <v>#N/A</v>
      </c>
      <c r="G80" s="1"/>
      <c r="H80" s="1"/>
      <c r="I80" s="1"/>
      <c r="J80" s="1"/>
      <c r="K80" s="1"/>
      <c r="L80" s="1"/>
      <c r="M80" s="17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6"/>
      <c r="AG80" s="146"/>
      <c r="AH80" s="146"/>
      <c r="AI80" s="146"/>
      <c r="AJ80" s="146"/>
      <c r="AK80" s="146"/>
      <c r="AL80" s="146"/>
      <c r="AM80" s="146"/>
      <c r="AN80" s="146"/>
      <c r="AO80" s="146"/>
      <c r="AP80" s="146"/>
      <c r="AQ80" s="146"/>
      <c r="AR80" s="146"/>
      <c r="AS80" s="146"/>
      <c r="AT80" s="146"/>
      <c r="AU80" s="146"/>
      <c r="AV80" s="146"/>
      <c r="AW80" s="146"/>
      <c r="AX80" s="146"/>
      <c r="AY80" s="146"/>
      <c r="AZ80" s="148"/>
      <c r="BA80" s="148"/>
      <c r="BB80" s="148"/>
      <c r="BC80" s="148"/>
      <c r="BD80" s="148"/>
      <c r="BE80" s="148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</row>
    <row r="81" spans="1:7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7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6"/>
      <c r="AG81" s="146"/>
      <c r="AH81" s="146"/>
      <c r="AI81" s="146"/>
      <c r="AJ81" s="146"/>
      <c r="AK81" s="146"/>
      <c r="AL81" s="146"/>
      <c r="AM81" s="146"/>
      <c r="AN81" s="146"/>
      <c r="AO81" s="146"/>
      <c r="AP81" s="146"/>
      <c r="AQ81" s="146"/>
      <c r="AR81" s="146"/>
      <c r="AS81" s="146"/>
      <c r="AT81" s="146"/>
      <c r="AU81" s="146"/>
      <c r="AV81" s="146"/>
      <c r="AW81" s="146"/>
      <c r="AX81" s="146"/>
      <c r="AY81" s="146"/>
      <c r="AZ81" s="148"/>
      <c r="BA81" s="148"/>
      <c r="BB81" s="148"/>
      <c r="BC81" s="148"/>
      <c r="BD81" s="148"/>
      <c r="BE81" s="148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</row>
    <row r="82" spans="1:7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7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6"/>
      <c r="AG82" s="146"/>
      <c r="AH82" s="146"/>
      <c r="AI82" s="146"/>
      <c r="AJ82" s="146"/>
      <c r="AK82" s="146"/>
      <c r="AL82" s="146"/>
      <c r="AM82" s="146"/>
      <c r="AN82" s="146"/>
      <c r="AO82" s="146"/>
      <c r="AP82" s="146"/>
      <c r="AQ82" s="146"/>
      <c r="AR82" s="146"/>
      <c r="AS82" s="146"/>
      <c r="AT82" s="146"/>
      <c r="AU82" s="146"/>
      <c r="AV82" s="146"/>
      <c r="AW82" s="146"/>
      <c r="AX82" s="146"/>
      <c r="AY82" s="146"/>
      <c r="AZ82" s="148"/>
      <c r="BA82" s="148"/>
      <c r="BB82" s="148"/>
      <c r="BC82" s="148"/>
      <c r="BD82" s="148"/>
      <c r="BE82" s="148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</row>
    <row r="83" spans="1:7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7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6"/>
      <c r="AG83" s="146"/>
      <c r="AH83" s="146"/>
      <c r="AI83" s="146"/>
      <c r="AJ83" s="146"/>
      <c r="AK83" s="146"/>
      <c r="AL83" s="146"/>
      <c r="AM83" s="146"/>
      <c r="AN83" s="146"/>
      <c r="AO83" s="146"/>
      <c r="AP83" s="146"/>
      <c r="AQ83" s="146"/>
      <c r="AR83" s="146"/>
      <c r="AS83" s="146"/>
      <c r="AT83" s="146"/>
      <c r="AU83" s="146"/>
      <c r="AV83" s="146"/>
      <c r="AW83" s="146"/>
      <c r="AX83" s="146"/>
      <c r="AY83" s="146"/>
      <c r="AZ83" s="148"/>
      <c r="BA83" s="148"/>
      <c r="BB83" s="148"/>
      <c r="BC83" s="148"/>
      <c r="BD83" s="148"/>
      <c r="BE83" s="148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</row>
    <row r="84" spans="1:77">
      <c r="A84" s="1"/>
      <c r="B84" s="1"/>
      <c r="C84" s="1"/>
      <c r="D84" s="1"/>
      <c r="E84" s="1"/>
      <c r="F84" s="1"/>
      <c r="G84" s="1"/>
      <c r="H84" s="1"/>
      <c r="I84" s="2"/>
      <c r="J84" s="2"/>
      <c r="K84" s="2"/>
      <c r="L84" s="2"/>
      <c r="M84" s="17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6"/>
      <c r="AG84" s="146"/>
      <c r="AH84" s="146"/>
      <c r="AI84" s="146"/>
      <c r="AJ84" s="146"/>
      <c r="AK84" s="146"/>
      <c r="AL84" s="146"/>
      <c r="AM84" s="146"/>
      <c r="AN84" s="146"/>
      <c r="AO84" s="146"/>
      <c r="AP84" s="146"/>
      <c r="AQ84" s="146"/>
      <c r="AR84" s="146"/>
      <c r="AS84" s="146"/>
      <c r="AT84" s="146"/>
      <c r="AU84" s="146"/>
      <c r="AV84" s="146"/>
      <c r="AW84" s="146"/>
      <c r="AX84" s="146"/>
      <c r="AY84" s="146"/>
      <c r="AZ84" s="148"/>
      <c r="BA84" s="148"/>
      <c r="BB84" s="148"/>
      <c r="BC84" s="148"/>
      <c r="BD84" s="148"/>
      <c r="BE84" s="148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</row>
    <row r="85" spans="1:77" ht="34.5" customHeight="1">
      <c r="A85" s="1"/>
      <c r="B85" s="1"/>
      <c r="C85" s="1"/>
      <c r="D85" s="168"/>
      <c r="E85" s="168"/>
      <c r="F85" s="1"/>
      <c r="G85" s="1"/>
      <c r="H85" s="1"/>
      <c r="I85" s="2"/>
      <c r="J85" s="2"/>
      <c r="K85" s="2"/>
      <c r="L85" s="2"/>
      <c r="M85" s="17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146"/>
      <c r="AQ85" s="146"/>
      <c r="AR85" s="146"/>
      <c r="AS85" s="146"/>
      <c r="AT85" s="146"/>
      <c r="AU85" s="146"/>
      <c r="AV85" s="146"/>
      <c r="AW85" s="146"/>
      <c r="AX85" s="146"/>
      <c r="AY85" s="146"/>
      <c r="AZ85" s="148"/>
      <c r="BA85" s="148"/>
      <c r="BB85" s="148"/>
      <c r="BC85" s="148"/>
      <c r="BD85" s="148"/>
      <c r="BE85" s="148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</row>
    <row r="86" spans="1:77" ht="15">
      <c r="A86" s="95"/>
      <c r="B86" s="273">
        <f ca="1">TODAY()</f>
        <v>43837</v>
      </c>
      <c r="C86" s="95"/>
      <c r="D86" s="171" t="s">
        <v>209</v>
      </c>
      <c r="E86" s="93"/>
      <c r="F86" s="93"/>
      <c r="G86" s="1"/>
      <c r="H86" s="1"/>
      <c r="I86" s="2"/>
      <c r="J86" s="2"/>
      <c r="K86" s="2"/>
      <c r="L86" s="2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</row>
    <row r="87" spans="1:77" ht="15">
      <c r="A87" s="1"/>
      <c r="B87" s="238" t="s">
        <v>223</v>
      </c>
      <c r="C87" s="1"/>
      <c r="D87" s="172" t="s">
        <v>210</v>
      </c>
      <c r="E87" s="93"/>
      <c r="F87" s="93"/>
      <c r="G87" s="1"/>
      <c r="H87" s="1"/>
      <c r="I87" s="143"/>
      <c r="J87" s="2"/>
      <c r="K87" s="2"/>
      <c r="L87" s="2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</row>
    <row r="88" spans="1:77" ht="12" customHeight="1">
      <c r="A88" s="175" t="s">
        <v>248</v>
      </c>
      <c r="B88" s="176"/>
      <c r="C88" s="176"/>
      <c r="D88" s="176"/>
      <c r="E88" s="176"/>
      <c r="F88" s="176"/>
      <c r="G88" s="1"/>
      <c r="H88" s="1"/>
      <c r="I88" s="2"/>
      <c r="J88" s="2"/>
      <c r="K88" s="2"/>
      <c r="L88" s="2"/>
      <c r="M88" s="144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</row>
    <row r="89" spans="1:77" ht="22.5" customHeight="1">
      <c r="A89" s="474" t="s">
        <v>387</v>
      </c>
      <c r="B89" s="474"/>
      <c r="C89" s="474"/>
      <c r="D89" s="474"/>
      <c r="E89" s="474"/>
      <c r="F89" s="474"/>
      <c r="G89" s="1"/>
      <c r="H89" s="1"/>
      <c r="I89" s="2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</row>
    <row r="90" spans="1:77" ht="24.75" customHeight="1">
      <c r="A90" s="474" t="s">
        <v>362</v>
      </c>
      <c r="B90" s="474"/>
      <c r="C90" s="474"/>
      <c r="D90" s="474"/>
      <c r="E90" s="474"/>
      <c r="F90" s="474"/>
      <c r="G90" s="1"/>
      <c r="H90" s="1"/>
      <c r="I90" s="2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</row>
    <row r="91" spans="1:77">
      <c r="A91" s="1"/>
      <c r="B91" s="1"/>
      <c r="C91" s="1"/>
      <c r="D91" s="1"/>
      <c r="E91" s="1"/>
      <c r="F91" s="1"/>
      <c r="G91" s="1"/>
      <c r="H91" s="1"/>
      <c r="I91" s="2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</row>
    <row r="92" spans="1:77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</row>
    <row r="93" spans="1:77">
      <c r="A93" s="1"/>
      <c r="B93" s="1"/>
      <c r="C93" s="1"/>
      <c r="D93" s="1"/>
      <c r="E93" s="1"/>
      <c r="F93" s="1"/>
      <c r="G93" s="1"/>
      <c r="H93" s="1"/>
      <c r="I93" s="2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</row>
    <row r="94" spans="1:77" ht="15">
      <c r="A94" s="1"/>
      <c r="B94" s="1"/>
      <c r="C94" s="1"/>
      <c r="D94" s="1"/>
      <c r="E94" s="1"/>
      <c r="F94" s="1"/>
      <c r="G94" s="1"/>
      <c r="H94" s="1"/>
      <c r="I94" s="143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</row>
    <row r="95" spans="1:77">
      <c r="A95" s="1"/>
      <c r="B95" s="1"/>
      <c r="C95" s="1"/>
      <c r="D95" s="1"/>
      <c r="E95" s="1"/>
      <c r="F95" s="1"/>
      <c r="G95" s="1"/>
      <c r="H95" s="1"/>
      <c r="I95" s="2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</row>
    <row r="96" spans="1:7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</row>
    <row r="97" spans="1:77" ht="15">
      <c r="A97" s="93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</row>
    <row r="98" spans="1:77" ht="15">
      <c r="A98" s="93"/>
      <c r="B98" s="95"/>
      <c r="C98" s="95"/>
      <c r="D98" s="95"/>
      <c r="E98" s="95"/>
      <c r="F98" s="95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</row>
    <row r="99" spans="1:77" ht="15">
      <c r="A99" s="93"/>
      <c r="B99" s="95"/>
      <c r="D99" s="95"/>
      <c r="E99" s="95"/>
      <c r="F99" s="95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</row>
    <row r="100" spans="1:77" ht="15">
      <c r="A100" s="93"/>
      <c r="B100" s="95"/>
      <c r="C100" s="95"/>
      <c r="D100" s="95"/>
      <c r="E100" s="95"/>
      <c r="F100" s="95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</row>
    <row r="101" spans="1:77" ht="15" hidden="1">
      <c r="A101" s="93"/>
      <c r="B101" s="95"/>
      <c r="C101" s="95"/>
      <c r="D101" s="95"/>
      <c r="E101" s="95"/>
      <c r="F101" s="95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</row>
    <row r="102" spans="1:77" ht="15" hidden="1">
      <c r="A102" s="93"/>
      <c r="B102" s="1"/>
      <c r="C102" s="1"/>
      <c r="D102" s="1"/>
      <c r="E102" s="1"/>
      <c r="F102" s="95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</row>
    <row r="103" spans="1:77" ht="15" hidden="1">
      <c r="A103" s="93"/>
      <c r="B103" s="95"/>
      <c r="C103" s="95"/>
      <c r="D103" s="95"/>
      <c r="E103" s="95"/>
      <c r="F103" s="95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</row>
    <row r="104" spans="1:77" ht="15" hidden="1">
      <c r="A104" s="93"/>
      <c r="B104" s="95"/>
      <c r="C104" s="95"/>
      <c r="D104" s="95"/>
      <c r="E104" s="95"/>
      <c r="F104" s="95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</row>
    <row r="105" spans="1:77" ht="15" hidden="1">
      <c r="A105" s="93"/>
      <c r="B105" s="95"/>
      <c r="C105" s="95"/>
      <c r="D105" s="95"/>
      <c r="E105" s="95"/>
      <c r="F105" s="95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</row>
    <row r="106" spans="1:77" ht="15" hidden="1">
      <c r="A106" s="93"/>
      <c r="B106" s="95"/>
      <c r="C106" s="95"/>
      <c r="D106" s="95"/>
      <c r="E106" s="95"/>
      <c r="F106" s="95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</row>
    <row r="107" spans="1:77" ht="15" hidden="1">
      <c r="A107" s="93"/>
      <c r="B107" s="95"/>
      <c r="C107" s="95"/>
      <c r="D107" s="95"/>
      <c r="E107" s="95"/>
      <c r="F107" s="95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</row>
    <row r="108" spans="1:77" ht="15" hidden="1">
      <c r="A108" s="93"/>
      <c r="B108" s="95"/>
      <c r="C108" s="95"/>
      <c r="D108" s="95"/>
      <c r="E108" s="95"/>
      <c r="F108" s="95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</row>
    <row r="109" spans="1:77" ht="15" hidden="1">
      <c r="A109" s="93"/>
      <c r="B109" s="95"/>
      <c r="C109" s="95"/>
      <c r="D109" s="95"/>
      <c r="E109" s="95"/>
      <c r="F109" s="95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</row>
    <row r="110" spans="1:77" ht="15" hidden="1">
      <c r="A110" s="93"/>
      <c r="B110" s="95"/>
      <c r="C110" s="95"/>
      <c r="D110" s="95"/>
      <c r="E110" s="95"/>
      <c r="F110" s="95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</row>
    <row r="111" spans="1:77" ht="15" hidden="1">
      <c r="A111" s="93"/>
      <c r="B111" s="95"/>
      <c r="C111" s="95"/>
      <c r="D111" s="95"/>
      <c r="E111" s="95"/>
      <c r="F111" s="95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</row>
    <row r="112" spans="1:77" hidden="1">
      <c r="A112" s="95"/>
      <c r="B112" s="95"/>
      <c r="C112" s="95"/>
      <c r="D112" s="95"/>
      <c r="E112" s="95"/>
      <c r="F112" s="95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</row>
    <row r="113" spans="1:77" hidden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</row>
    <row r="114" spans="1:77" hidden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</row>
    <row r="115" spans="1:77" hidden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</row>
    <row r="116" spans="1:77" ht="15" hidden="1">
      <c r="D116" s="93"/>
      <c r="E116" s="93"/>
      <c r="F116" s="93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</row>
    <row r="117" spans="1:77" ht="15" hidden="1">
      <c r="A117" s="346"/>
      <c r="B117" s="346"/>
      <c r="C117" s="123"/>
      <c r="D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</row>
    <row r="118" spans="1:77" ht="15" hidden="1">
      <c r="A118" s="347"/>
      <c r="B118" s="347"/>
      <c r="C118" s="122"/>
      <c r="D118" s="1"/>
      <c r="E118" s="93"/>
      <c r="F118" s="93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</row>
    <row r="119" spans="1:77" ht="15" hidden="1">
      <c r="A119" s="95"/>
      <c r="B119" s="93"/>
      <c r="C119" s="93"/>
      <c r="D119" s="93"/>
      <c r="E119" s="93"/>
      <c r="F119" s="93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</row>
    <row r="120" spans="1:77" hidden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</row>
    <row r="121" spans="1:77" hidden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</row>
    <row r="122" spans="1:77" hidden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</row>
    <row r="123" spans="1:77" hidden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</row>
    <row r="124" spans="1:77" hidden="1"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</row>
    <row r="125" spans="1:77" hidden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</row>
    <row r="126" spans="1:77" hidden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</row>
    <row r="127" spans="1:77" hidden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</row>
    <row r="128" spans="1:77" hidden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</row>
    <row r="129" spans="1:77" hidden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</row>
    <row r="130" spans="1:77" hidden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</row>
    <row r="131" spans="1:77" hidden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</row>
    <row r="132" spans="1:77" hidden="1">
      <c r="A132" s="1"/>
      <c r="B132" s="449" t="s">
        <v>54</v>
      </c>
      <c r="C132" s="449"/>
      <c r="D132" s="449"/>
      <c r="E132" s="449"/>
      <c r="F132" s="449"/>
      <c r="G132" s="449"/>
      <c r="H132" s="449"/>
      <c r="I132" s="449"/>
      <c r="J132" s="449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</row>
    <row r="133" spans="1:77" hidden="1">
      <c r="A133" s="1"/>
      <c r="B133" s="449"/>
      <c r="C133" s="449"/>
      <c r="D133" s="449"/>
      <c r="E133" s="449"/>
      <c r="F133" s="449"/>
      <c r="G133" s="449"/>
      <c r="H133" s="449"/>
      <c r="I133" s="449"/>
      <c r="J133" s="449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</row>
    <row r="134" spans="1:77" ht="18" hidden="1">
      <c r="A134" s="1"/>
      <c r="B134" s="449" t="s">
        <v>218</v>
      </c>
      <c r="C134" s="449"/>
      <c r="D134" s="449"/>
      <c r="E134" s="240"/>
      <c r="F134" s="240"/>
      <c r="G134" s="240"/>
      <c r="H134" s="240"/>
      <c r="I134" s="240"/>
      <c r="J134" s="240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</row>
    <row r="135" spans="1:77" ht="15" hidden="1">
      <c r="A135" s="1"/>
      <c r="B135" s="442"/>
      <c r="C135" s="442"/>
      <c r="D135" s="442"/>
      <c r="E135" s="442"/>
      <c r="F135" s="442"/>
      <c r="G135" s="442"/>
      <c r="H135" s="442"/>
      <c r="I135" s="442"/>
      <c r="J135" s="442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73" t="s">
        <v>32</v>
      </c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</row>
    <row r="136" spans="1:77" ht="18" hidden="1">
      <c r="A136" s="1"/>
      <c r="B136" s="240"/>
      <c r="C136" s="240"/>
      <c r="D136" s="240"/>
      <c r="E136" s="240"/>
      <c r="F136" s="240"/>
      <c r="G136" s="240"/>
      <c r="H136" s="240"/>
      <c r="I136" s="240"/>
      <c r="J136" s="240"/>
      <c r="K136" s="1"/>
      <c r="L136" s="1"/>
      <c r="M136" s="1"/>
      <c r="N136" s="1"/>
      <c r="O136" s="1"/>
      <c r="P136" s="1"/>
      <c r="Q136" s="1"/>
      <c r="R136" s="1" t="s">
        <v>233</v>
      </c>
      <c r="S136" s="1"/>
      <c r="T136" s="1" t="s">
        <v>329</v>
      </c>
      <c r="U136" s="1" t="str">
        <f>IF(C41=$R$136,$R$146,IF(C41=$R$137,$R$147,IF(C41=$R$138,$R$149,IF(C41=$R$139,$R$148,IF(C41=$R$140,$R$151,IF(C41=$R$141,$R$145,IF(C41=R142,R152,"")))))))</f>
        <v/>
      </c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</row>
    <row r="137" spans="1:77" ht="20.25" hidden="1">
      <c r="A137" s="1"/>
      <c r="B137" s="447" t="s">
        <v>32</v>
      </c>
      <c r="C137" s="447"/>
      <c r="D137" s="447"/>
      <c r="E137" s="447"/>
      <c r="F137" s="121"/>
      <c r="G137" s="447" t="s">
        <v>33</v>
      </c>
      <c r="H137" s="447"/>
      <c r="I137" s="447"/>
      <c r="J137" s="447"/>
      <c r="K137" s="1"/>
      <c r="L137" s="1"/>
      <c r="M137" s="1"/>
      <c r="N137" s="1"/>
      <c r="O137" s="1"/>
      <c r="P137" s="1"/>
      <c r="Q137" s="1"/>
      <c r="R137" s="1" t="s">
        <v>234</v>
      </c>
      <c r="S137" s="1"/>
      <c r="T137" s="1" t="s">
        <v>330</v>
      </c>
      <c r="U137" s="1" t="str">
        <f>IF(C41=R138,R150,"")</f>
        <v/>
      </c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</row>
    <row r="138" spans="1:77" ht="18" hidden="1">
      <c r="A138" s="1"/>
      <c r="B138" s="240"/>
      <c r="C138" s="240"/>
      <c r="D138" s="240"/>
      <c r="E138" s="240"/>
      <c r="F138" s="121"/>
      <c r="G138" s="240"/>
      <c r="H138" s="240"/>
      <c r="I138" s="240"/>
      <c r="J138" s="240"/>
      <c r="K138" s="1"/>
      <c r="L138" s="1"/>
      <c r="M138" s="1"/>
      <c r="N138" s="1"/>
      <c r="O138" s="1"/>
      <c r="P138" s="1"/>
      <c r="Q138" s="1"/>
      <c r="R138" s="1" t="s">
        <v>236</v>
      </c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</row>
    <row r="139" spans="1:77" ht="18" hidden="1">
      <c r="A139" s="1"/>
      <c r="B139" s="240"/>
      <c r="C139" s="240"/>
      <c r="D139" s="240"/>
      <c r="E139" s="240"/>
      <c r="F139" s="121"/>
      <c r="G139" s="240"/>
      <c r="H139" s="240"/>
      <c r="I139" s="240"/>
      <c r="J139" s="240"/>
      <c r="K139" s="1"/>
      <c r="L139" s="1"/>
      <c r="M139" s="1"/>
      <c r="N139" s="1"/>
      <c r="O139" s="1"/>
      <c r="P139" s="1"/>
      <c r="Q139" s="1"/>
      <c r="R139" s="1" t="s">
        <v>235</v>
      </c>
      <c r="S139" s="1"/>
      <c r="T139" s="1"/>
      <c r="U139" s="73" t="s">
        <v>33</v>
      </c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</row>
    <row r="140" spans="1:77" ht="18" hidden="1">
      <c r="A140" s="1"/>
      <c r="B140" s="444" t="s">
        <v>219</v>
      </c>
      <c r="C140" s="444"/>
      <c r="D140" s="444"/>
      <c r="E140" s="444"/>
      <c r="F140" s="121"/>
      <c r="G140" s="444" t="s">
        <v>219</v>
      </c>
      <c r="H140" s="444"/>
      <c r="I140" s="444"/>
      <c r="J140" s="444"/>
      <c r="K140" s="1"/>
      <c r="L140" s="1"/>
      <c r="M140" s="1"/>
      <c r="N140" s="1"/>
      <c r="O140" s="1"/>
      <c r="P140" s="1"/>
      <c r="Q140" s="1"/>
      <c r="R140" s="1" t="s">
        <v>237</v>
      </c>
      <c r="S140" s="1"/>
      <c r="T140" s="1"/>
      <c r="U140" s="1" t="str">
        <f>IF(E41=$R$136,$R$146,IF(E41=$R$137,$R$147,IF(E41=$R$138,$R$149,IF(E41=$R$139,$R$148,IF(E41=$R$140,$R$151,IF(E41=$R$141,$R$145,IF(E41=$R$142,$R$152,"")))))))</f>
        <v/>
      </c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</row>
    <row r="141" spans="1:77" ht="18" hidden="1">
      <c r="A141" s="1"/>
      <c r="B141" s="442"/>
      <c r="C141" s="442"/>
      <c r="D141" s="442"/>
      <c r="E141" s="442"/>
      <c r="F141" s="121"/>
      <c r="G141" s="443"/>
      <c r="H141" s="442"/>
      <c r="I141" s="442"/>
      <c r="J141" s="442"/>
      <c r="K141" s="1"/>
      <c r="L141" s="1"/>
      <c r="M141" s="1"/>
      <c r="N141" s="1"/>
      <c r="O141" s="1"/>
      <c r="P141" s="1"/>
      <c r="Q141" s="1"/>
      <c r="R141" s="1" t="s">
        <v>134</v>
      </c>
      <c r="S141" s="1"/>
      <c r="T141" s="1"/>
      <c r="U141" s="1" t="str">
        <f>IF(E41=R138,R150,"")</f>
        <v/>
      </c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</row>
    <row r="142" spans="1:77" ht="18" hidden="1">
      <c r="A142" s="1"/>
      <c r="B142" s="240"/>
      <c r="C142" s="240"/>
      <c r="D142" s="240"/>
      <c r="E142" s="240"/>
      <c r="F142" s="121"/>
      <c r="G142" s="240"/>
      <c r="H142" s="240"/>
      <c r="I142" s="240"/>
      <c r="J142" s="240"/>
      <c r="K142" s="1"/>
      <c r="L142" s="1"/>
      <c r="M142" s="1"/>
      <c r="N142" s="1"/>
      <c r="O142" s="1"/>
      <c r="P142" s="1"/>
      <c r="Q142" s="1"/>
      <c r="R142" s="1" t="s">
        <v>352</v>
      </c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</row>
    <row r="143" spans="1:77" ht="18" hidden="1">
      <c r="A143" s="1"/>
      <c r="B143" s="444" t="s">
        <v>227</v>
      </c>
      <c r="C143" s="444"/>
      <c r="D143" s="240"/>
      <c r="E143" s="240"/>
      <c r="F143" s="121"/>
      <c r="G143" s="444" t="s">
        <v>227</v>
      </c>
      <c r="H143" s="444"/>
      <c r="I143" s="240"/>
      <c r="J143" s="240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</row>
    <row r="144" spans="1:77" ht="25.5" hidden="1">
      <c r="A144" s="1"/>
      <c r="B144" s="418"/>
      <c r="C144" s="418"/>
      <c r="D144" s="418"/>
      <c r="E144" s="445"/>
      <c r="F144" s="63"/>
      <c r="G144" s="446"/>
      <c r="H144" s="418"/>
      <c r="I144" s="418"/>
      <c r="J144" s="418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2"/>
      <c r="AN144" s="4"/>
      <c r="AO144" s="5" t="s">
        <v>0</v>
      </c>
      <c r="AP144" s="79" t="s">
        <v>1</v>
      </c>
      <c r="AQ144" s="4"/>
      <c r="AR144" s="4"/>
      <c r="AS144" s="4"/>
      <c r="AT144" s="4"/>
      <c r="AU144" s="4"/>
      <c r="AV144" s="4"/>
      <c r="AW144" s="4"/>
      <c r="AX144" s="4"/>
      <c r="AY144" s="4"/>
      <c r="AZ144" s="2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</row>
    <row r="145" spans="1:77" ht="20.25" hidden="1">
      <c r="A145" s="1"/>
      <c r="B145" s="1"/>
      <c r="C145" s="1"/>
      <c r="D145" s="1"/>
      <c r="E145" s="1"/>
      <c r="F145" s="63"/>
      <c r="G145" s="1"/>
      <c r="H145" s="1"/>
      <c r="I145" s="1"/>
      <c r="J145" s="1"/>
      <c r="K145" s="1"/>
      <c r="L145" s="1"/>
      <c r="M145" s="3" t="s">
        <v>32</v>
      </c>
      <c r="N145" s="1"/>
      <c r="O145" s="3" t="s">
        <v>33</v>
      </c>
      <c r="P145" s="1"/>
      <c r="Q145" s="6">
        <v>1</v>
      </c>
      <c r="R145" s="7" t="s">
        <v>134</v>
      </c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6"/>
      <c r="AN145" s="82" t="s">
        <v>4</v>
      </c>
      <c r="AO145" s="82" t="s">
        <v>5</v>
      </c>
      <c r="AP145" s="83" t="s">
        <v>5</v>
      </c>
      <c r="AQ145" s="82" t="s">
        <v>6</v>
      </c>
      <c r="AR145" s="84" t="s">
        <v>7</v>
      </c>
      <c r="AS145" s="82" t="s">
        <v>8</v>
      </c>
      <c r="AT145" s="9"/>
      <c r="AU145" s="9"/>
      <c r="AV145" s="9"/>
      <c r="AW145" s="9"/>
      <c r="AX145" s="9"/>
      <c r="AY145" s="9"/>
      <c r="AZ145" s="2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</row>
    <row r="146" spans="1:77" hidden="1">
      <c r="A146" s="1"/>
      <c r="B146" s="438" t="s">
        <v>2</v>
      </c>
      <c r="C146" s="438"/>
      <c r="D146" s="438"/>
      <c r="E146" s="438"/>
      <c r="F146" s="63"/>
      <c r="G146" s="438" t="s">
        <v>2</v>
      </c>
      <c r="H146" s="438"/>
      <c r="I146" s="438"/>
      <c r="J146" s="438"/>
      <c r="K146" s="1"/>
      <c r="L146" s="1"/>
      <c r="M146" s="1"/>
      <c r="N146" s="1"/>
      <c r="O146" s="1"/>
      <c r="P146" s="1"/>
      <c r="Q146" s="6">
        <v>2</v>
      </c>
      <c r="R146" s="7" t="s">
        <v>163</v>
      </c>
      <c r="S146" s="1"/>
      <c r="T146" s="6">
        <v>1</v>
      </c>
      <c r="U146" s="8" t="s">
        <v>3</v>
      </c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6">
        <v>0</v>
      </c>
      <c r="AN146" s="16">
        <v>0</v>
      </c>
      <c r="AO146" s="16">
        <v>0</v>
      </c>
      <c r="AP146" s="81">
        <v>0</v>
      </c>
      <c r="AQ146" s="16">
        <v>0</v>
      </c>
      <c r="AR146" s="16">
        <v>0</v>
      </c>
      <c r="AS146" s="16">
        <v>0</v>
      </c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</row>
    <row r="147" spans="1:77" ht="15" hidden="1" thickBot="1">
      <c r="A147" s="1"/>
      <c r="B147" s="1"/>
      <c r="C147" s="1"/>
      <c r="D147" s="1"/>
      <c r="E147" s="1"/>
      <c r="F147" s="63"/>
      <c r="G147" s="1"/>
      <c r="H147" s="1"/>
      <c r="I147" s="1"/>
      <c r="J147" s="1"/>
      <c r="K147" s="1"/>
      <c r="L147" s="1"/>
      <c r="M147" s="1">
        <f>IF($C$43=$R$146,$Q$146,IF($C$43=$R$147,$Q$147,IF($C$43=$R$148,$Q$148,IF($C$43=$R$149,$Q$149,IF($C$43=$R$150,$Q$150,IF($C$43=$R$151,$Q$151,IF($C$43=$R$152,$Q$145,IF($C$43=$R$153,$Q$153,IF($C$43=$R$154,$Q$154,1)))))))))</f>
        <v>0</v>
      </c>
      <c r="N147" s="1"/>
      <c r="O147" s="1">
        <f>IF($E$43=$R$145,$Q$145,IF($E$43=$R$146,$Q$146,IF($E$43=$R$147,$Q$147,IF($E$43=$R$148,$Q$148,IF($E$43=$R$149,$Q$149,IF($E$43=$R$150,$Q$150,IF($E$43=$R$151,$Q$151,IF($E$43=$R$152,$Q$145,IF($E$43=$R$153,$Q$153,1)))))))))</f>
        <v>0</v>
      </c>
      <c r="P147" s="1"/>
      <c r="Q147" s="6">
        <v>3</v>
      </c>
      <c r="R147" s="7" t="s">
        <v>18</v>
      </c>
      <c r="S147" s="1"/>
      <c r="T147" s="6">
        <v>2</v>
      </c>
      <c r="U147" s="8" t="s">
        <v>9</v>
      </c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27" t="s">
        <v>171</v>
      </c>
      <c r="AL147" s="127"/>
      <c r="AM147" s="127">
        <v>100001</v>
      </c>
      <c r="AN147" s="128">
        <v>0</v>
      </c>
      <c r="AO147" s="128">
        <v>0</v>
      </c>
      <c r="AP147" s="129">
        <v>0</v>
      </c>
      <c r="AQ147" s="128">
        <v>0</v>
      </c>
      <c r="AR147" s="128">
        <v>0</v>
      </c>
      <c r="AS147" s="128">
        <v>0</v>
      </c>
      <c r="AT147" s="6"/>
      <c r="AU147" s="1"/>
      <c r="AV147" s="6"/>
      <c r="AW147" s="6"/>
      <c r="AX147" s="6"/>
      <c r="AY147" s="2"/>
      <c r="AZ147" s="7"/>
      <c r="BA147" s="10"/>
      <c r="BB147" s="10"/>
      <c r="BC147" s="7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</row>
    <row r="148" spans="1:77" hidden="1">
      <c r="A148" s="1"/>
      <c r="B148" s="438"/>
      <c r="C148" s="438"/>
      <c r="D148" s="438"/>
      <c r="E148" s="438"/>
      <c r="F148" s="63"/>
      <c r="G148" s="438"/>
      <c r="H148" s="438"/>
      <c r="I148" s="438"/>
      <c r="J148" s="438"/>
      <c r="K148" s="1"/>
      <c r="L148" s="1"/>
      <c r="M148" s="1"/>
      <c r="N148" s="1"/>
      <c r="O148" s="1"/>
      <c r="P148" s="1"/>
      <c r="Q148" s="6">
        <v>4</v>
      </c>
      <c r="R148" s="7" t="s">
        <v>164</v>
      </c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423" t="s">
        <v>16</v>
      </c>
      <c r="AL148" s="130">
        <v>1</v>
      </c>
      <c r="AM148" s="130">
        <v>201001</v>
      </c>
      <c r="AN148" s="131">
        <v>17</v>
      </c>
      <c r="AO148" s="131">
        <v>4</v>
      </c>
      <c r="AP148" s="132"/>
      <c r="AQ148" s="132"/>
      <c r="AR148" s="131">
        <v>5</v>
      </c>
      <c r="AS148" s="131">
        <v>3</v>
      </c>
      <c r="AT148" s="6"/>
      <c r="AU148" s="1"/>
      <c r="AV148" s="6"/>
      <c r="AW148" s="6"/>
      <c r="AX148" s="6"/>
      <c r="AY148" s="2"/>
      <c r="AZ148" s="7"/>
      <c r="BA148" s="10"/>
      <c r="BB148" s="10"/>
      <c r="BC148" s="7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</row>
    <row r="149" spans="1:77" hidden="1">
      <c r="A149" s="1"/>
      <c r="B149" s="438" t="s">
        <v>12</v>
      </c>
      <c r="C149" s="438"/>
      <c r="D149" s="438"/>
      <c r="E149" s="438"/>
      <c r="F149" s="63"/>
      <c r="G149" s="438" t="s">
        <v>12</v>
      </c>
      <c r="H149" s="438"/>
      <c r="I149" s="438"/>
      <c r="J149" s="438"/>
      <c r="K149" s="1"/>
      <c r="L149" s="1"/>
      <c r="M149" s="1"/>
      <c r="N149" s="1"/>
      <c r="O149" s="1"/>
      <c r="P149" s="1"/>
      <c r="Q149" s="6">
        <v>5</v>
      </c>
      <c r="R149" s="7" t="s">
        <v>168</v>
      </c>
      <c r="S149" s="1"/>
      <c r="T149" s="6">
        <v>1</v>
      </c>
      <c r="U149" s="8" t="s">
        <v>13</v>
      </c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424"/>
      <c r="AL149" s="16">
        <v>2</v>
      </c>
      <c r="AM149" s="16">
        <v>201002</v>
      </c>
      <c r="AN149" s="35">
        <v>16</v>
      </c>
      <c r="AO149" s="35">
        <v>4</v>
      </c>
      <c r="AP149" s="80"/>
      <c r="AQ149" s="80"/>
      <c r="AR149" s="35">
        <v>10</v>
      </c>
      <c r="AS149" s="35">
        <v>2.5</v>
      </c>
      <c r="AT149" s="6"/>
      <c r="AU149" s="1"/>
      <c r="AV149" s="6"/>
      <c r="AW149" s="6"/>
      <c r="AX149" s="6"/>
      <c r="AY149" s="2"/>
      <c r="AZ149" s="7"/>
      <c r="BA149" s="10"/>
      <c r="BB149" s="10"/>
      <c r="BC149" s="7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</row>
    <row r="150" spans="1:77" hidden="1">
      <c r="A150" s="1"/>
      <c r="B150" s="1"/>
      <c r="C150" s="1"/>
      <c r="D150" s="1"/>
      <c r="E150" s="1"/>
      <c r="F150" s="63"/>
      <c r="G150" s="1"/>
      <c r="H150" s="1"/>
      <c r="I150" s="1"/>
      <c r="J150" s="1"/>
      <c r="K150" s="1"/>
      <c r="L150" s="1"/>
      <c r="M150" s="1">
        <f>IF($C$45=$R$157,$Q$157,IF($C$45=$R$158,$Q$158,0))</f>
        <v>0</v>
      </c>
      <c r="N150" s="1"/>
      <c r="O150" s="1">
        <f>IF($E$45=$R$157,$Q$157,IF($E$45=$R$158,$Q$158,0))</f>
        <v>0</v>
      </c>
      <c r="P150" s="1"/>
      <c r="Q150" s="6">
        <v>6</v>
      </c>
      <c r="R150" s="7" t="s">
        <v>169</v>
      </c>
      <c r="S150" s="1"/>
      <c r="T150" s="6">
        <v>2</v>
      </c>
      <c r="U150" s="8" t="s">
        <v>166</v>
      </c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424"/>
      <c r="AL150" s="16">
        <v>3</v>
      </c>
      <c r="AM150" s="16">
        <v>201003</v>
      </c>
      <c r="AN150" s="35">
        <v>16</v>
      </c>
      <c r="AO150" s="35">
        <v>4</v>
      </c>
      <c r="AP150" s="80"/>
      <c r="AQ150" s="80"/>
      <c r="AR150" s="35">
        <v>20</v>
      </c>
      <c r="AS150" s="35">
        <v>2</v>
      </c>
      <c r="AT150" s="6"/>
      <c r="AU150" s="1"/>
      <c r="AV150" s="6"/>
      <c r="AW150" s="6"/>
      <c r="AX150" s="6"/>
      <c r="AY150" s="2"/>
      <c r="AZ150" s="7"/>
      <c r="BA150" s="10"/>
      <c r="BB150" s="10"/>
      <c r="BC150" s="7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</row>
    <row r="151" spans="1:77" hidden="1">
      <c r="A151" s="1"/>
      <c r="B151" s="438"/>
      <c r="C151" s="438"/>
      <c r="D151" s="438"/>
      <c r="E151" s="438"/>
      <c r="F151" s="63"/>
      <c r="G151" s="438"/>
      <c r="H151" s="438"/>
      <c r="I151" s="438"/>
      <c r="J151" s="438"/>
      <c r="K151" s="1"/>
      <c r="L151" s="1"/>
      <c r="M151" s="1"/>
      <c r="N151" s="1"/>
      <c r="O151" s="1"/>
      <c r="P151" s="1"/>
      <c r="Q151" s="6">
        <v>7</v>
      </c>
      <c r="R151" s="7" t="s">
        <v>165</v>
      </c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424"/>
      <c r="AL151" s="16">
        <v>4</v>
      </c>
      <c r="AM151" s="16">
        <v>202111</v>
      </c>
      <c r="AN151" s="35">
        <v>16</v>
      </c>
      <c r="AO151" s="35">
        <v>1</v>
      </c>
      <c r="AP151" s="80"/>
      <c r="AQ151" s="80"/>
      <c r="AR151" s="35">
        <v>45</v>
      </c>
      <c r="AS151" s="35">
        <v>1.5</v>
      </c>
      <c r="AT151" s="6"/>
      <c r="AU151" s="1"/>
      <c r="AV151" s="6"/>
      <c r="AW151" s="6"/>
      <c r="AX151" s="6"/>
      <c r="AY151" s="2"/>
      <c r="AZ151" s="7"/>
      <c r="BA151" s="10"/>
      <c r="BB151" s="10"/>
      <c r="BC151" s="7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</row>
    <row r="152" spans="1:77" hidden="1">
      <c r="A152" s="1"/>
      <c r="B152" s="438" t="s">
        <v>28</v>
      </c>
      <c r="C152" s="438"/>
      <c r="D152" s="438"/>
      <c r="E152" s="438"/>
      <c r="F152" s="63"/>
      <c r="G152" s="438" t="s">
        <v>28</v>
      </c>
      <c r="H152" s="438"/>
      <c r="I152" s="438"/>
      <c r="J152" s="438"/>
      <c r="K152" s="1"/>
      <c r="L152" s="1"/>
      <c r="M152" s="1"/>
      <c r="N152" s="1"/>
      <c r="O152" s="1"/>
      <c r="P152" s="1"/>
      <c r="Q152" s="6">
        <v>8</v>
      </c>
      <c r="R152" s="7" t="s">
        <v>352</v>
      </c>
      <c r="S152" s="1"/>
      <c r="T152" s="11">
        <v>1</v>
      </c>
      <c r="U152" s="8" t="s">
        <v>17</v>
      </c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424"/>
      <c r="AL152" s="16">
        <v>5</v>
      </c>
      <c r="AM152" s="16">
        <v>202112</v>
      </c>
      <c r="AN152" s="35">
        <v>16</v>
      </c>
      <c r="AO152" s="35">
        <v>1</v>
      </c>
      <c r="AP152" s="80"/>
      <c r="AQ152" s="80"/>
      <c r="AR152" s="35">
        <v>45</v>
      </c>
      <c r="AS152" s="35">
        <v>1.5</v>
      </c>
      <c r="AT152" s="6"/>
      <c r="AU152" s="1"/>
      <c r="AV152" s="6"/>
      <c r="AW152" s="6"/>
      <c r="AX152" s="6"/>
      <c r="AY152" s="2"/>
      <c r="AZ152" s="7"/>
      <c r="BA152" s="10"/>
      <c r="BB152" s="10"/>
      <c r="BC152" s="7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</row>
    <row r="153" spans="1:77" hidden="1">
      <c r="A153" s="1"/>
      <c r="B153" s="1"/>
      <c r="C153" s="1"/>
      <c r="D153" s="1"/>
      <c r="E153" s="1"/>
      <c r="F153" s="63"/>
      <c r="G153" s="1"/>
      <c r="H153" s="1"/>
      <c r="I153" s="1"/>
      <c r="J153" s="1"/>
      <c r="K153" s="1"/>
      <c r="L153" s="1"/>
      <c r="M153" s="1">
        <f>IF($C$44=$U$146,$T$146,IF($C$44=$U$147,$T$147,0))</f>
        <v>0</v>
      </c>
      <c r="N153" s="1"/>
      <c r="O153" s="1">
        <f>IF($E$44=$U$146,$T$146,IF($E$44=$U$147,$T$147,0))</f>
        <v>0</v>
      </c>
      <c r="P153" s="1"/>
      <c r="Q153" s="6"/>
      <c r="R153" s="7"/>
      <c r="S153" s="1"/>
      <c r="T153" s="11">
        <v>2</v>
      </c>
      <c r="U153" s="8" t="s">
        <v>19</v>
      </c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424"/>
      <c r="AL153" s="16">
        <v>6</v>
      </c>
      <c r="AM153" s="16">
        <v>202121</v>
      </c>
      <c r="AN153" s="35">
        <v>16</v>
      </c>
      <c r="AO153" s="35">
        <v>1.5</v>
      </c>
      <c r="AP153" s="80"/>
      <c r="AQ153" s="80"/>
      <c r="AR153" s="35">
        <v>45</v>
      </c>
      <c r="AS153" s="35">
        <v>2</v>
      </c>
      <c r="AT153" s="6"/>
      <c r="AU153" s="1"/>
      <c r="AV153" s="6"/>
      <c r="AW153" s="6"/>
      <c r="AX153" s="6"/>
      <c r="AY153" s="2"/>
      <c r="AZ153" s="7"/>
      <c r="BA153" s="10"/>
      <c r="BB153" s="10"/>
      <c r="BC153" s="7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</row>
    <row r="154" spans="1:77" hidden="1">
      <c r="A154" s="1"/>
      <c r="B154" s="438"/>
      <c r="C154" s="438"/>
      <c r="D154" s="438"/>
      <c r="E154" s="438"/>
      <c r="F154" s="63"/>
      <c r="G154" s="438"/>
      <c r="H154" s="438"/>
      <c r="I154" s="438"/>
      <c r="J154" s="438"/>
      <c r="K154" s="1"/>
      <c r="L154" s="1"/>
      <c r="M154" s="1">
        <f>M147*1000+M150*100+M153*10</f>
        <v>0</v>
      </c>
      <c r="N154" s="1"/>
      <c r="O154" s="1">
        <f>O147*1000+O150*100+O153*10</f>
        <v>0</v>
      </c>
      <c r="P154" s="1"/>
      <c r="Q154" s="6"/>
      <c r="R154" s="7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424"/>
      <c r="AL154" s="16">
        <v>7</v>
      </c>
      <c r="AM154" s="16">
        <v>202122</v>
      </c>
      <c r="AN154" s="35">
        <v>16</v>
      </c>
      <c r="AO154" s="35">
        <v>1.5</v>
      </c>
      <c r="AP154" s="80"/>
      <c r="AQ154" s="80"/>
      <c r="AR154" s="35">
        <v>45</v>
      </c>
      <c r="AS154" s="35">
        <v>2</v>
      </c>
      <c r="AT154" s="6"/>
      <c r="AU154" s="1"/>
      <c r="AV154" s="6"/>
      <c r="AW154" s="6"/>
      <c r="AX154" s="6"/>
      <c r="AY154" s="2"/>
      <c r="AZ154" s="7"/>
      <c r="BA154" s="10"/>
      <c r="BB154" s="10"/>
      <c r="BC154" s="7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</row>
    <row r="155" spans="1:77" hidden="1">
      <c r="A155" s="1"/>
      <c r="B155" s="438" t="s">
        <v>29</v>
      </c>
      <c r="C155" s="438"/>
      <c r="D155" s="438"/>
      <c r="E155" s="438"/>
      <c r="F155" s="63"/>
      <c r="G155" s="438" t="s">
        <v>29</v>
      </c>
      <c r="H155" s="438"/>
      <c r="I155" s="438"/>
      <c r="J155" s="438"/>
      <c r="K155" s="1"/>
      <c r="L155" s="1"/>
      <c r="M155" s="1"/>
      <c r="N155" s="1"/>
      <c r="O155" s="1"/>
      <c r="P155" s="1"/>
      <c r="Q155" s="6"/>
      <c r="R155" s="1"/>
      <c r="S155" s="1"/>
      <c r="T155" s="6">
        <v>1</v>
      </c>
      <c r="U155" s="7" t="s">
        <v>20</v>
      </c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424"/>
      <c r="AL155" s="16">
        <v>8</v>
      </c>
      <c r="AM155" s="16">
        <v>202211</v>
      </c>
      <c r="AN155" s="35">
        <v>16</v>
      </c>
      <c r="AO155" s="35">
        <v>1</v>
      </c>
      <c r="AP155" s="80"/>
      <c r="AQ155" s="80"/>
      <c r="AR155" s="35">
        <v>100</v>
      </c>
      <c r="AS155" s="35">
        <v>1.5</v>
      </c>
      <c r="AT155" s="6"/>
      <c r="AU155" s="1"/>
      <c r="AV155" s="6"/>
      <c r="AW155" s="6"/>
      <c r="AX155" s="6"/>
      <c r="AY155" s="2"/>
      <c r="AZ155" s="7"/>
      <c r="BA155" s="10"/>
      <c r="BB155" s="10"/>
      <c r="BC155" s="7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</row>
    <row r="156" spans="1:77" ht="15" hidden="1" thickBot="1">
      <c r="A156" s="1"/>
      <c r="B156" s="1"/>
      <c r="C156" s="1"/>
      <c r="D156" s="1"/>
      <c r="E156" s="1"/>
      <c r="F156" s="63"/>
      <c r="G156" s="1"/>
      <c r="H156" s="1"/>
      <c r="I156" s="1"/>
      <c r="J156" s="1"/>
      <c r="K156" s="1"/>
      <c r="L156" s="1"/>
      <c r="M156" s="1">
        <f>IF($C$46=$U$149,$T$149,IF($C$46=$U$150,$T$150,0))</f>
        <v>0</v>
      </c>
      <c r="N156" s="1"/>
      <c r="O156" s="1">
        <f>IF($E$46=$U$149,$T$149,IF($E$46=$U$150,$T$150,0))</f>
        <v>0</v>
      </c>
      <c r="P156" s="1"/>
      <c r="Q156" s="6"/>
      <c r="R156" s="1"/>
      <c r="S156" s="1"/>
      <c r="T156" s="11">
        <v>2</v>
      </c>
      <c r="U156" s="7" t="s">
        <v>21</v>
      </c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425"/>
      <c r="AL156" s="127">
        <v>9</v>
      </c>
      <c r="AM156" s="127">
        <v>202221</v>
      </c>
      <c r="AN156" s="128">
        <v>16</v>
      </c>
      <c r="AO156" s="128">
        <v>1.5</v>
      </c>
      <c r="AP156" s="129"/>
      <c r="AQ156" s="129"/>
      <c r="AR156" s="128">
        <v>100</v>
      </c>
      <c r="AS156" s="128">
        <v>2</v>
      </c>
      <c r="AT156" s="6"/>
      <c r="AU156" s="1"/>
      <c r="AV156" s="6"/>
      <c r="AW156" s="6"/>
      <c r="AX156" s="6"/>
      <c r="AY156" s="2"/>
      <c r="AZ156" s="7"/>
      <c r="BA156" s="10"/>
      <c r="BB156" s="10"/>
      <c r="BC156" s="7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</row>
    <row r="157" spans="1:77" hidden="1">
      <c r="A157" s="1"/>
      <c r="B157" s="438"/>
      <c r="C157" s="438"/>
      <c r="D157" s="438"/>
      <c r="E157" s="438"/>
      <c r="F157" s="63"/>
      <c r="G157" s="438"/>
      <c r="H157" s="438"/>
      <c r="I157" s="438"/>
      <c r="J157" s="438"/>
      <c r="K157" s="1"/>
      <c r="L157" s="1"/>
      <c r="M157" s="1"/>
      <c r="N157" s="1"/>
      <c r="O157" s="1"/>
      <c r="P157" s="1"/>
      <c r="Q157" s="6">
        <v>1</v>
      </c>
      <c r="R157" s="8" t="s">
        <v>133</v>
      </c>
      <c r="S157" s="1"/>
      <c r="T157" s="11">
        <v>0</v>
      </c>
      <c r="U157" s="7" t="s">
        <v>22</v>
      </c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423" t="s">
        <v>18</v>
      </c>
      <c r="AL157" s="130">
        <v>1</v>
      </c>
      <c r="AM157" s="130">
        <v>301001</v>
      </c>
      <c r="AN157" s="131" t="s">
        <v>178</v>
      </c>
      <c r="AO157" s="131" t="s">
        <v>178</v>
      </c>
      <c r="AP157" s="132"/>
      <c r="AQ157" s="132"/>
      <c r="AR157" s="131" t="s">
        <v>178</v>
      </c>
      <c r="AS157" s="131" t="s">
        <v>178</v>
      </c>
      <c r="AT157" s="6"/>
      <c r="AU157" s="1"/>
      <c r="AV157" s="6"/>
      <c r="AW157" s="6"/>
      <c r="AX157" s="6"/>
      <c r="AY157" s="2"/>
      <c r="AZ157" s="7"/>
      <c r="BA157" s="10"/>
      <c r="BB157" s="10"/>
      <c r="BC157" s="7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</row>
    <row r="158" spans="1:77" hidden="1">
      <c r="A158" s="1"/>
      <c r="B158" s="438" t="s">
        <v>30</v>
      </c>
      <c r="C158" s="438"/>
      <c r="D158" s="438"/>
      <c r="E158" s="438"/>
      <c r="F158" s="63"/>
      <c r="G158" s="438" t="s">
        <v>30</v>
      </c>
      <c r="H158" s="438"/>
      <c r="I158" s="438"/>
      <c r="J158" s="438"/>
      <c r="K158" s="1"/>
      <c r="L158" s="1"/>
      <c r="M158" s="1"/>
      <c r="N158" s="1"/>
      <c r="O158" s="1"/>
      <c r="P158" s="1"/>
      <c r="Q158" s="6">
        <v>2</v>
      </c>
      <c r="R158" s="8" t="s">
        <v>23</v>
      </c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424"/>
      <c r="AL158" s="16">
        <v>2</v>
      </c>
      <c r="AM158" s="16">
        <v>301002</v>
      </c>
      <c r="AN158" s="35" t="s">
        <v>178</v>
      </c>
      <c r="AO158" s="35" t="s">
        <v>178</v>
      </c>
      <c r="AP158" s="80"/>
      <c r="AQ158" s="80"/>
      <c r="AR158" s="35" t="s">
        <v>178</v>
      </c>
      <c r="AS158" s="35" t="s">
        <v>178</v>
      </c>
      <c r="AT158" s="6"/>
      <c r="AU158" s="1"/>
      <c r="AV158" s="6"/>
      <c r="AW158" s="6"/>
      <c r="AX158" s="6"/>
      <c r="AY158" s="2"/>
      <c r="AZ158" s="7"/>
      <c r="BA158" s="10"/>
      <c r="BB158" s="10"/>
      <c r="BC158" s="7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</row>
    <row r="159" spans="1:77" hidden="1">
      <c r="A159" s="1"/>
      <c r="B159" s="1"/>
      <c r="C159" s="1"/>
      <c r="D159" s="1"/>
      <c r="E159" s="1"/>
      <c r="F159" s="63"/>
      <c r="G159" s="1"/>
      <c r="H159" s="1"/>
      <c r="I159" s="1"/>
      <c r="J159" s="1"/>
      <c r="K159" s="1"/>
      <c r="L159" s="1"/>
      <c r="M159" s="1">
        <f>IF($C$47=$U$152,$T$152,IF($C$47=$U$153,$T$153,0))</f>
        <v>0</v>
      </c>
      <c r="N159" s="1"/>
      <c r="O159" s="1">
        <f>IF($E$47=$U$152,$T$152,IF($E$47=$U$153,$T$153,0))</f>
        <v>0</v>
      </c>
      <c r="P159" s="1"/>
      <c r="Q159" s="1"/>
      <c r="R159" s="1"/>
      <c r="S159" s="1"/>
      <c r="T159" s="11">
        <v>1</v>
      </c>
      <c r="U159" s="8" t="s">
        <v>24</v>
      </c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424"/>
      <c r="AL159" s="16">
        <v>3</v>
      </c>
      <c r="AM159" s="16">
        <v>301003</v>
      </c>
      <c r="AN159" s="35" t="s">
        <v>178</v>
      </c>
      <c r="AO159" s="35" t="s">
        <v>178</v>
      </c>
      <c r="AP159" s="81"/>
      <c r="AQ159" s="80"/>
      <c r="AR159" s="35" t="s">
        <v>178</v>
      </c>
      <c r="AS159" s="35" t="s">
        <v>178</v>
      </c>
      <c r="AT159" s="6"/>
      <c r="AU159" s="6"/>
      <c r="AV159" s="6"/>
      <c r="AW159" s="6"/>
      <c r="AX159" s="6"/>
      <c r="AY159" s="2"/>
      <c r="AZ159" s="7"/>
      <c r="BA159" s="10"/>
      <c r="BB159" s="10"/>
      <c r="BC159" s="8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</row>
    <row r="160" spans="1:77" hidden="1">
      <c r="A160" s="1"/>
      <c r="B160" s="438"/>
      <c r="C160" s="438"/>
      <c r="D160" s="438"/>
      <c r="E160" s="438"/>
      <c r="F160" s="63"/>
      <c r="G160" s="438"/>
      <c r="H160" s="438"/>
      <c r="I160" s="438"/>
      <c r="J160" s="438"/>
      <c r="K160" s="1"/>
      <c r="L160" s="1"/>
      <c r="M160" s="1">
        <f>M147*10000+M150*1000+M153*100+M156*10+M159</f>
        <v>0</v>
      </c>
      <c r="N160" s="1"/>
      <c r="O160" s="1">
        <f>O147*10000+O150*1000+O153*100+O156*10+O159</f>
        <v>0</v>
      </c>
      <c r="P160" s="1"/>
      <c r="Q160" s="1"/>
      <c r="R160" s="1"/>
      <c r="S160" s="1"/>
      <c r="T160" s="11">
        <v>2</v>
      </c>
      <c r="U160" s="8" t="s">
        <v>25</v>
      </c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424"/>
      <c r="AL160" s="16">
        <v>4</v>
      </c>
      <c r="AM160" s="16">
        <v>302111</v>
      </c>
      <c r="AN160" s="35">
        <v>16</v>
      </c>
      <c r="AO160" s="35">
        <v>1.5</v>
      </c>
      <c r="AP160" s="80"/>
      <c r="AQ160" s="80"/>
      <c r="AR160" s="35">
        <v>25</v>
      </c>
      <c r="AS160" s="35">
        <v>1.5</v>
      </c>
      <c r="AT160" s="6"/>
      <c r="AU160" s="1"/>
      <c r="AV160" s="6"/>
      <c r="AW160" s="6"/>
      <c r="AX160" s="6"/>
      <c r="AY160" s="2"/>
      <c r="AZ160" s="7"/>
      <c r="BA160" s="10"/>
      <c r="BB160" s="10"/>
      <c r="BC160" s="8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</row>
    <row r="161" spans="1:77" hidden="1">
      <c r="A161" s="1"/>
      <c r="B161" s="438" t="s">
        <v>31</v>
      </c>
      <c r="C161" s="438"/>
      <c r="D161" s="438"/>
      <c r="E161" s="438"/>
      <c r="F161" s="63"/>
      <c r="G161" s="438" t="s">
        <v>31</v>
      </c>
      <c r="H161" s="438"/>
      <c r="I161" s="438"/>
      <c r="J161" s="438"/>
      <c r="K161" s="1"/>
      <c r="L161" s="1"/>
      <c r="M161" s="1"/>
      <c r="N161" s="1"/>
      <c r="O161" s="1"/>
      <c r="P161" s="1"/>
      <c r="Q161" s="6">
        <v>1</v>
      </c>
      <c r="R161" s="7" t="s">
        <v>10</v>
      </c>
      <c r="S161" s="1"/>
      <c r="T161" s="11">
        <v>3</v>
      </c>
      <c r="U161" s="8" t="s">
        <v>26</v>
      </c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424"/>
      <c r="AL161" s="16">
        <v>5</v>
      </c>
      <c r="AM161" s="16">
        <v>302112</v>
      </c>
      <c r="AN161" s="35">
        <v>16</v>
      </c>
      <c r="AO161" s="35">
        <v>1.5</v>
      </c>
      <c r="AP161" s="80"/>
      <c r="AQ161" s="80"/>
      <c r="AR161" s="35">
        <v>25</v>
      </c>
      <c r="AS161" s="35">
        <v>1.5</v>
      </c>
      <c r="AT161" s="6"/>
      <c r="AU161" s="1"/>
      <c r="AV161" s="6"/>
      <c r="AW161" s="6"/>
      <c r="AX161" s="6"/>
      <c r="AY161" s="2"/>
      <c r="AZ161" s="7"/>
      <c r="BA161" s="10"/>
      <c r="BB161" s="10"/>
      <c r="BC161" s="8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</row>
    <row r="162" spans="1:77" hidden="1">
      <c r="A162" s="1"/>
      <c r="B162" s="1"/>
      <c r="C162" s="1"/>
      <c r="D162" s="1"/>
      <c r="E162" s="1"/>
      <c r="F162" s="63"/>
      <c r="G162" s="1"/>
      <c r="H162" s="1"/>
      <c r="I162" s="1"/>
      <c r="J162" s="1"/>
      <c r="K162" s="1"/>
      <c r="L162" s="1"/>
      <c r="M162" s="1">
        <f>IF($C$48=$R$173,$Q$173,IF($C$48=$R$174,$Q$174,IF($C$48=$R$175,$Q$175,$Q$176)))</f>
        <v>4</v>
      </c>
      <c r="N162" s="1"/>
      <c r="O162" s="1">
        <f>IF($E$48=$R$182,$Q$182,IF($E$48=$R$183,$Q$183,IF($E$48=$R$184,$Q$184,$Q$185)))</f>
        <v>4</v>
      </c>
      <c r="P162" s="1"/>
      <c r="Q162" s="6">
        <v>2</v>
      </c>
      <c r="R162" s="7" t="s">
        <v>11</v>
      </c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424"/>
      <c r="AL162" s="16">
        <v>6</v>
      </c>
      <c r="AM162" s="16">
        <v>302121</v>
      </c>
      <c r="AN162" s="35">
        <v>16</v>
      </c>
      <c r="AO162" s="35">
        <v>2</v>
      </c>
      <c r="AP162" s="80"/>
      <c r="AQ162" s="80"/>
      <c r="AR162" s="35">
        <v>25</v>
      </c>
      <c r="AS162" s="35">
        <v>2</v>
      </c>
      <c r="AT162" s="6"/>
      <c r="AU162" s="1"/>
      <c r="AV162" s="6"/>
      <c r="AW162" s="6"/>
      <c r="AX162" s="6"/>
      <c r="AY162" s="2"/>
      <c r="AZ162" s="7"/>
      <c r="BA162" s="10"/>
      <c r="BB162" s="10"/>
      <c r="BC162" s="8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</row>
    <row r="163" spans="1:77" hidden="1">
      <c r="A163" s="1"/>
      <c r="B163" s="1"/>
      <c r="C163" s="1"/>
      <c r="D163" s="1"/>
      <c r="E163" s="1"/>
      <c r="F163" s="63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6">
        <v>3</v>
      </c>
      <c r="R163" s="7" t="s">
        <v>27</v>
      </c>
      <c r="S163" s="1"/>
      <c r="T163" s="6"/>
      <c r="U163" s="8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424"/>
      <c r="AL163" s="16">
        <v>7</v>
      </c>
      <c r="AM163" s="16">
        <v>302122</v>
      </c>
      <c r="AN163" s="35">
        <v>16</v>
      </c>
      <c r="AO163" s="35">
        <v>2</v>
      </c>
      <c r="AP163" s="80"/>
      <c r="AQ163" s="80"/>
      <c r="AR163" s="35">
        <v>25</v>
      </c>
      <c r="AS163" s="35">
        <v>2</v>
      </c>
      <c r="AT163" s="6"/>
      <c r="AU163" s="6"/>
      <c r="AV163" s="6"/>
      <c r="AW163" s="6"/>
      <c r="AX163" s="6"/>
      <c r="AY163" s="2"/>
      <c r="AZ163" s="7"/>
      <c r="BA163" s="10"/>
      <c r="BB163" s="10"/>
      <c r="BC163" s="8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</row>
    <row r="164" spans="1:77" hidden="1">
      <c r="A164" s="1"/>
      <c r="B164" s="438" t="s">
        <v>34</v>
      </c>
      <c r="C164" s="438"/>
      <c r="D164" s="438"/>
      <c r="E164" s="438"/>
      <c r="F164" s="63"/>
      <c r="G164" s="438" t="s">
        <v>49</v>
      </c>
      <c r="H164" s="438"/>
      <c r="I164" s="438"/>
      <c r="J164" s="438"/>
      <c r="K164" s="1"/>
      <c r="L164" s="1"/>
      <c r="M164" s="1">
        <f>M162+M159*10+M156*100+M153*1000+M150*10000+M147*100000</f>
        <v>4</v>
      </c>
      <c r="N164" s="1"/>
      <c r="O164" s="1">
        <f>O162+O159*10+O156*100+O153*1000+O150*10000+O147*100000</f>
        <v>4</v>
      </c>
      <c r="P164" s="1"/>
      <c r="Q164" s="6">
        <v>4</v>
      </c>
      <c r="R164" s="7" t="s">
        <v>255</v>
      </c>
      <c r="S164" s="1"/>
      <c r="T164" s="6"/>
      <c r="U164" s="8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424"/>
      <c r="AL164" s="16">
        <v>8</v>
      </c>
      <c r="AM164" s="16">
        <v>302211</v>
      </c>
      <c r="AN164" s="35">
        <v>16</v>
      </c>
      <c r="AO164" s="35">
        <v>1.5</v>
      </c>
      <c r="AP164" s="80"/>
      <c r="AQ164" s="80"/>
      <c r="AR164" s="35">
        <v>25</v>
      </c>
      <c r="AS164" s="35">
        <v>1.5</v>
      </c>
      <c r="AT164" s="6"/>
      <c r="AU164" s="6"/>
      <c r="AV164" s="6"/>
      <c r="AW164" s="6"/>
      <c r="AX164" s="6"/>
      <c r="AY164" s="2"/>
      <c r="AZ164" s="7"/>
      <c r="BA164" s="10"/>
      <c r="BB164" s="10"/>
      <c r="BC164" s="8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</row>
    <row r="165" spans="1:77" ht="15" hidden="1" thickBot="1">
      <c r="A165" s="1"/>
      <c r="B165" s="12" t="s">
        <v>35</v>
      </c>
      <c r="C165" s="440"/>
      <c r="D165" s="441"/>
      <c r="E165" s="1"/>
      <c r="F165" s="63"/>
      <c r="G165" s="12" t="s">
        <v>35</v>
      </c>
      <c r="H165" s="440"/>
      <c r="I165" s="441"/>
      <c r="J165" s="1"/>
      <c r="K165" s="1"/>
      <c r="L165" s="1"/>
      <c r="M165" s="1"/>
      <c r="N165" s="1"/>
      <c r="O165" s="1"/>
      <c r="P165" s="1"/>
      <c r="Q165" s="1"/>
      <c r="R165" s="7" t="s">
        <v>14</v>
      </c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425"/>
      <c r="AL165" s="127">
        <v>9</v>
      </c>
      <c r="AM165" s="127">
        <v>302221</v>
      </c>
      <c r="AN165" s="128">
        <v>16</v>
      </c>
      <c r="AO165" s="128">
        <v>2</v>
      </c>
      <c r="AP165" s="129"/>
      <c r="AQ165" s="129"/>
      <c r="AR165" s="128">
        <v>25</v>
      </c>
      <c r="AS165" s="128">
        <v>2</v>
      </c>
      <c r="AT165" s="6"/>
      <c r="AU165" s="6"/>
      <c r="AV165" s="6"/>
      <c r="AW165" s="6"/>
      <c r="AX165" s="6"/>
      <c r="AY165" s="2"/>
      <c r="AZ165" s="7"/>
      <c r="BA165" s="10"/>
      <c r="BB165" s="10"/>
      <c r="BC165" s="8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</row>
    <row r="166" spans="1:77" hidden="1">
      <c r="A166" s="1"/>
      <c r="B166" s="1"/>
      <c r="C166" s="1"/>
      <c r="D166" s="1" t="str">
        <f>IF($M$147=4,C165/0.73/1000000," ")</f>
        <v xml:space="preserve"> </v>
      </c>
      <c r="E166" s="1" t="str">
        <f>IF($M$147=4,"mln m3"," ")</f>
        <v xml:space="preserve"> </v>
      </c>
      <c r="F166" s="63"/>
      <c r="G166" s="1"/>
      <c r="H166" s="1"/>
      <c r="I166" s="1" t="str">
        <f>IF($O$147=4,H165/0.73/1000000," ")</f>
        <v xml:space="preserve"> </v>
      </c>
      <c r="J166" s="1" t="str">
        <f>IF($O$147=4,"mln m3"," ")</f>
        <v xml:space="preserve"> </v>
      </c>
      <c r="K166" s="1"/>
      <c r="L166" s="1"/>
      <c r="M166" s="1"/>
      <c r="N166" s="1"/>
      <c r="O166" s="1"/>
      <c r="P166" s="1"/>
      <c r="Q166" s="1"/>
      <c r="R166" s="7" t="s">
        <v>15</v>
      </c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423" t="s">
        <v>172</v>
      </c>
      <c r="AL166" s="130">
        <v>1</v>
      </c>
      <c r="AM166" s="130">
        <v>400001</v>
      </c>
      <c r="AN166" s="131">
        <v>19</v>
      </c>
      <c r="AO166" s="131">
        <v>6.5</v>
      </c>
      <c r="AP166" s="132"/>
      <c r="AQ166" s="132"/>
      <c r="AR166" s="131">
        <v>0.5</v>
      </c>
      <c r="AS166" s="131">
        <v>1</v>
      </c>
      <c r="AT166" s="6"/>
      <c r="AU166" s="6"/>
      <c r="AV166" s="6"/>
      <c r="AW166" s="6"/>
      <c r="AX166" s="6"/>
      <c r="AY166" s="2"/>
      <c r="AZ166" s="7"/>
      <c r="BA166" s="10"/>
      <c r="BB166" s="10"/>
      <c r="BC166" s="8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</row>
    <row r="167" spans="1:77" hidden="1">
      <c r="A167" s="1"/>
      <c r="B167" s="438" t="s">
        <v>162</v>
      </c>
      <c r="C167" s="438"/>
      <c r="D167" s="438"/>
      <c r="E167" s="438"/>
      <c r="F167" s="63"/>
      <c r="G167" s="438" t="s">
        <v>162</v>
      </c>
      <c r="H167" s="438"/>
      <c r="I167" s="438"/>
      <c r="J167" s="438"/>
      <c r="K167" s="1"/>
      <c r="L167" s="1"/>
      <c r="M167" s="1"/>
      <c r="N167" s="1"/>
      <c r="O167" s="1"/>
      <c r="P167" s="1"/>
      <c r="Q167" s="11">
        <v>1</v>
      </c>
      <c r="R167" s="8" t="s">
        <v>170</v>
      </c>
      <c r="S167" s="1"/>
      <c r="T167" s="1"/>
      <c r="U167" s="1" t="str">
        <f>IF($O$154&lt;2020,$R$171,IF($O$154&lt;3010,$U$149:$U$150,IF($O$154=3010,$R$171,IF($O$154=3020,$U$149:$U$150,$R$171))))</f>
        <v>NIE DOTYCZY</v>
      </c>
      <c r="V167" s="1" t="e">
        <f>IF($O$147=1,$R$171,IF($O$147&lt;=3,$U$146:$U$147,IF($O$147&lt;=5,$R$171,$U$146:$U$147)))</f>
        <v>#VALUE!</v>
      </c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424"/>
      <c r="AL167" s="16">
        <v>2</v>
      </c>
      <c r="AM167" s="16">
        <v>400002</v>
      </c>
      <c r="AN167" s="35">
        <v>19</v>
      </c>
      <c r="AO167" s="35">
        <v>5</v>
      </c>
      <c r="AP167" s="80"/>
      <c r="AQ167" s="80"/>
      <c r="AR167" s="35">
        <v>0.5</v>
      </c>
      <c r="AS167" s="35">
        <v>2.75</v>
      </c>
      <c r="AT167" s="6"/>
      <c r="AU167" s="6"/>
      <c r="AV167" s="6"/>
      <c r="AW167" s="6"/>
      <c r="AX167" s="6"/>
      <c r="AY167" s="2"/>
      <c r="AZ167" s="7"/>
      <c r="BA167" s="10"/>
      <c r="BB167" s="10"/>
      <c r="BC167" s="8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</row>
    <row r="168" spans="1:77" hidden="1">
      <c r="A168" s="1"/>
      <c r="B168" s="12" t="s">
        <v>36</v>
      </c>
      <c r="C168" s="440"/>
      <c r="D168" s="441"/>
      <c r="E168" s="13" t="s">
        <v>37</v>
      </c>
      <c r="F168" s="63"/>
      <c r="G168" s="12" t="s">
        <v>36</v>
      </c>
      <c r="H168" s="440"/>
      <c r="I168" s="441"/>
      <c r="J168" s="13" t="s">
        <v>37</v>
      </c>
      <c r="K168" s="1"/>
      <c r="L168" s="1"/>
      <c r="M168" s="1"/>
      <c r="N168" s="1"/>
      <c r="O168" s="1"/>
      <c r="P168" s="1"/>
      <c r="Q168" s="11">
        <v>2</v>
      </c>
      <c r="R168" s="8" t="s">
        <v>167</v>
      </c>
      <c r="S168" s="1"/>
      <c r="T168" s="1"/>
      <c r="U168" s="1" t="str">
        <f>IF($M$154&lt;2020,$R$171,IF($M$154&lt;3010,$U$152:$U$153,IF($M$154=3010,$R$171,IF($M$154=3020,$U$152:$U$153,$R$171))))</f>
        <v>NIE DOTYCZY</v>
      </c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424"/>
      <c r="AL168" s="16">
        <v>3</v>
      </c>
      <c r="AM168" s="16">
        <v>400003</v>
      </c>
      <c r="AN168" s="35">
        <v>19</v>
      </c>
      <c r="AO168" s="35">
        <v>5</v>
      </c>
      <c r="AP168" s="80"/>
      <c r="AQ168" s="80"/>
      <c r="AR168" s="35">
        <v>0.6</v>
      </c>
      <c r="AS168" s="35">
        <v>1.8</v>
      </c>
      <c r="AT168" s="6"/>
      <c r="AU168" s="6"/>
      <c r="AV168" s="6"/>
      <c r="AW168" s="6"/>
      <c r="AX168" s="6"/>
      <c r="AY168" s="2"/>
      <c r="AZ168" s="7"/>
      <c r="BA168" s="10"/>
      <c r="BB168" s="10"/>
      <c r="BC168" s="8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</row>
    <row r="169" spans="1:77" ht="15" hidden="1" thickBot="1">
      <c r="A169" s="1"/>
      <c r="B169" s="1"/>
      <c r="C169" s="1"/>
      <c r="D169" s="1"/>
      <c r="E169" s="1"/>
      <c r="F169" s="63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1">
        <v>3</v>
      </c>
      <c r="R169" s="8" t="s">
        <v>331</v>
      </c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425"/>
      <c r="AL169" s="127">
        <v>4</v>
      </c>
      <c r="AM169" s="127">
        <v>400004</v>
      </c>
      <c r="AN169" s="128">
        <v>19</v>
      </c>
      <c r="AO169" s="128">
        <v>5</v>
      </c>
      <c r="AP169" s="129"/>
      <c r="AQ169" s="129"/>
      <c r="AR169" s="128">
        <v>0.4</v>
      </c>
      <c r="AS169" s="128">
        <v>1</v>
      </c>
      <c r="AT169" s="6"/>
      <c r="AU169" s="6"/>
      <c r="AV169" s="6"/>
      <c r="AW169" s="6"/>
      <c r="AX169" s="6"/>
      <c r="AY169" s="2"/>
      <c r="AZ169" s="7"/>
      <c r="BA169" s="10"/>
      <c r="BB169" s="10"/>
      <c r="BC169" s="8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</row>
    <row r="170" spans="1:77" hidden="1">
      <c r="A170" s="1"/>
      <c r="B170" s="438" t="s">
        <v>38</v>
      </c>
      <c r="C170" s="438"/>
      <c r="D170" s="438"/>
      <c r="E170" s="438"/>
      <c r="F170" s="63"/>
      <c r="G170" s="438" t="s">
        <v>38</v>
      </c>
      <c r="H170" s="438"/>
      <c r="I170" s="438"/>
      <c r="J170" s="438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439" t="s">
        <v>175</v>
      </c>
      <c r="AK170" s="424" t="s">
        <v>173</v>
      </c>
      <c r="AL170" s="33">
        <v>1</v>
      </c>
      <c r="AM170" s="33">
        <v>510001</v>
      </c>
      <c r="AN170" s="32">
        <v>2</v>
      </c>
      <c r="AO170" s="32">
        <v>4800</v>
      </c>
      <c r="AP170" s="126"/>
      <c r="AQ170" s="126"/>
      <c r="AR170" s="32">
        <v>270</v>
      </c>
      <c r="AS170" s="32">
        <v>12</v>
      </c>
      <c r="AT170" s="6"/>
      <c r="AU170" s="6"/>
      <c r="AV170" s="6"/>
      <c r="AW170" s="6"/>
      <c r="AX170" s="6"/>
      <c r="AY170" s="2"/>
      <c r="AZ170" s="7"/>
      <c r="BA170" s="10"/>
      <c r="BB170" s="10"/>
      <c r="BC170" s="8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</row>
    <row r="171" spans="1:77" hidden="1">
      <c r="A171" s="1"/>
      <c r="B171" s="12" t="s">
        <v>39</v>
      </c>
      <c r="C171" s="440"/>
      <c r="D171" s="441"/>
      <c r="E171" s="13" t="s">
        <v>37</v>
      </c>
      <c r="F171" s="63"/>
      <c r="G171" s="12" t="s">
        <v>39</v>
      </c>
      <c r="H171" s="440"/>
      <c r="I171" s="441"/>
      <c r="J171" s="13" t="s">
        <v>37</v>
      </c>
      <c r="K171" s="1"/>
      <c r="L171" s="1"/>
      <c r="M171" s="1"/>
      <c r="N171" s="1"/>
      <c r="O171" s="1"/>
      <c r="P171" s="1"/>
      <c r="Q171" s="1"/>
      <c r="R171" s="8" t="s">
        <v>215</v>
      </c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433"/>
      <c r="AK171" s="424"/>
      <c r="AL171" s="16">
        <v>2</v>
      </c>
      <c r="AM171" s="16">
        <v>510002</v>
      </c>
      <c r="AN171" s="35">
        <v>2</v>
      </c>
      <c r="AO171" s="35">
        <v>3700</v>
      </c>
      <c r="AP171" s="80"/>
      <c r="AQ171" s="80"/>
      <c r="AR171" s="35">
        <v>270</v>
      </c>
      <c r="AS171" s="35">
        <v>14.5</v>
      </c>
      <c r="AT171" s="6"/>
      <c r="AU171" s="6"/>
      <c r="AV171" s="6"/>
      <c r="AW171" s="11"/>
      <c r="AX171" s="6"/>
      <c r="AY171" s="2"/>
      <c r="AZ171" s="7"/>
      <c r="BA171" s="10"/>
      <c r="BB171" s="10"/>
      <c r="BC171" s="8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</row>
    <row r="172" spans="1:77" hidden="1">
      <c r="A172" s="1"/>
      <c r="B172" s="1"/>
      <c r="C172" s="1"/>
      <c r="D172" s="1"/>
      <c r="E172" s="1"/>
      <c r="F172" s="63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 t="s">
        <v>50</v>
      </c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433"/>
      <c r="AK172" s="424"/>
      <c r="AL172" s="16">
        <v>3</v>
      </c>
      <c r="AM172" s="16">
        <v>510003</v>
      </c>
      <c r="AN172" s="35">
        <v>2</v>
      </c>
      <c r="AO172" s="35">
        <v>1920</v>
      </c>
      <c r="AP172" s="80"/>
      <c r="AQ172" s="80"/>
      <c r="AR172" s="35">
        <v>270</v>
      </c>
      <c r="AS172" s="35">
        <v>14.5</v>
      </c>
      <c r="AT172" s="6"/>
      <c r="AU172" s="6"/>
      <c r="AV172" s="6"/>
      <c r="AW172" s="11"/>
      <c r="AX172" s="6"/>
      <c r="AY172" s="2"/>
      <c r="AZ172" s="7"/>
      <c r="BA172" s="10"/>
      <c r="BB172" s="10"/>
      <c r="BC172" s="8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</row>
    <row r="173" spans="1:77" hidden="1">
      <c r="A173" s="1"/>
      <c r="B173" s="438" t="s">
        <v>41</v>
      </c>
      <c r="C173" s="438"/>
      <c r="D173" s="438"/>
      <c r="E173" s="438"/>
      <c r="F173" s="63"/>
      <c r="G173" s="438" t="s">
        <v>41</v>
      </c>
      <c r="H173" s="438"/>
      <c r="I173" s="438"/>
      <c r="J173" s="438"/>
      <c r="K173" s="1"/>
      <c r="L173" s="1"/>
      <c r="M173" s="1"/>
      <c r="N173" s="1"/>
      <c r="O173" s="1"/>
      <c r="P173" s="1"/>
      <c r="Q173" s="1">
        <v>1</v>
      </c>
      <c r="R173" s="1" t="str">
        <f>IF($M$160&lt;=10100,$U$157,IF($M$160&lt;20101,$U$159,IF($M$160&lt;=20212,$U$155,IF($M$160&lt;=20222,$U$157,IF($M$160&lt;30101,$U$159,IF($M$160&lt;=30212,$U$155,IF($M$160&lt;=30222,$U$157,(IF($M$160&lt;=62000,$R$161,(IF($M$160&lt;=70100,$R$169,$R$167)))))))))))</f>
        <v>Cały zakres wydajności cieplnej</v>
      </c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433"/>
      <c r="AK173" s="435"/>
      <c r="AL173" s="16">
        <v>4</v>
      </c>
      <c r="AM173" s="16">
        <v>510004</v>
      </c>
      <c r="AN173" s="35">
        <v>2</v>
      </c>
      <c r="AO173" s="35">
        <v>1280</v>
      </c>
      <c r="AP173" s="80"/>
      <c r="AQ173" s="80"/>
      <c r="AR173" s="35">
        <v>360</v>
      </c>
      <c r="AS173" s="35">
        <v>15</v>
      </c>
      <c r="AT173" s="6"/>
      <c r="AU173" s="6"/>
      <c r="AV173" s="6"/>
      <c r="AW173" s="6"/>
      <c r="AX173" s="6"/>
      <c r="AY173" s="2"/>
      <c r="AZ173" s="7"/>
      <c r="BA173" s="1"/>
      <c r="BB173" s="1"/>
      <c r="BC173" s="8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</row>
    <row r="174" spans="1:77" hidden="1">
      <c r="A174" s="1"/>
      <c r="B174" s="12" t="s">
        <v>42</v>
      </c>
      <c r="C174" s="440"/>
      <c r="D174" s="441"/>
      <c r="E174" s="13" t="s">
        <v>37</v>
      </c>
      <c r="F174" s="63"/>
      <c r="G174" s="12" t="s">
        <v>42</v>
      </c>
      <c r="H174" s="440"/>
      <c r="I174" s="441"/>
      <c r="J174" s="13" t="s">
        <v>37</v>
      </c>
      <c r="K174" s="1"/>
      <c r="L174" s="1"/>
      <c r="M174" s="1"/>
      <c r="N174" s="1"/>
      <c r="O174" s="1"/>
      <c r="P174" s="1"/>
      <c r="Q174" s="1">
        <v>2</v>
      </c>
      <c r="R174" s="1" t="str">
        <f>IF($M$160&lt;=10100," ",IF($M$160&lt;20101,$U$160,IF($M$160&lt;=20212,$U$156,IF($M$160&lt;=20222," ",IF($M$160&lt;30101,$U$160,IF($M$160&lt;=30212,$U$156,IF($M$160&lt;=30222," ",IF($M$160&lt;=62000,$R$162,(IF($M$160&lt;=70100," ",$R$168))))))))))</f>
        <v xml:space="preserve"> </v>
      </c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433"/>
      <c r="AK174" s="437" t="s">
        <v>174</v>
      </c>
      <c r="AL174" s="16">
        <v>1</v>
      </c>
      <c r="AM174" s="16">
        <v>520001</v>
      </c>
      <c r="AN174" s="35">
        <v>2</v>
      </c>
      <c r="AO174" s="35">
        <v>7500</v>
      </c>
      <c r="AP174" s="80"/>
      <c r="AQ174" s="80"/>
      <c r="AR174" s="35">
        <v>270</v>
      </c>
      <c r="AS174" s="35">
        <v>12</v>
      </c>
      <c r="AT174" s="6"/>
      <c r="AU174" s="6"/>
      <c r="AV174" s="6"/>
      <c r="AW174" s="6"/>
      <c r="AX174" s="6"/>
      <c r="AY174" s="2"/>
      <c r="AZ174" s="7"/>
      <c r="BA174" s="1"/>
      <c r="BB174" s="1"/>
      <c r="BC174" s="8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</row>
    <row r="175" spans="1:77" hidden="1">
      <c r="A175" s="1"/>
      <c r="B175" s="1"/>
      <c r="C175" s="1"/>
      <c r="D175" s="1"/>
      <c r="E175" s="1"/>
      <c r="F175" s="63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>
        <v>3</v>
      </c>
      <c r="R175" s="1" t="str">
        <f>IF($M$160&lt;=10100," ",IF($M$160&lt;20101,$U$161,IF($M$160&lt;=20222," ",IF($M$160&lt;30101,$U$161,IF($M$160&lt;=30222," ",IF($M$160&lt;=40000,$R$163,IF($M$160&lt;=62000,$R$165," ")))))))</f>
        <v xml:space="preserve"> </v>
      </c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433"/>
      <c r="AK175" s="424"/>
      <c r="AL175" s="16">
        <v>2</v>
      </c>
      <c r="AM175" s="16">
        <v>520002</v>
      </c>
      <c r="AN175" s="35">
        <v>2</v>
      </c>
      <c r="AO175" s="35">
        <v>3700</v>
      </c>
      <c r="AP175" s="80"/>
      <c r="AQ175" s="80"/>
      <c r="AR175" s="35">
        <v>270</v>
      </c>
      <c r="AS175" s="35">
        <v>14.5</v>
      </c>
      <c r="AT175" s="6"/>
      <c r="AU175" s="6"/>
      <c r="AV175" s="6"/>
      <c r="AW175" s="6"/>
      <c r="AX175" s="6"/>
      <c r="AY175" s="2"/>
      <c r="AZ175" s="7"/>
      <c r="BA175" s="1"/>
      <c r="BB175" s="1"/>
      <c r="BC175" s="8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</row>
    <row r="176" spans="1:77" hidden="1">
      <c r="A176" s="1"/>
      <c r="B176" s="438" t="s">
        <v>158</v>
      </c>
      <c r="C176" s="438"/>
      <c r="D176" s="438"/>
      <c r="E176" s="438"/>
      <c r="F176" s="63"/>
      <c r="G176" s="438" t="s">
        <v>158</v>
      </c>
      <c r="H176" s="438"/>
      <c r="I176" s="438"/>
      <c r="J176" s="438"/>
      <c r="K176" s="1"/>
      <c r="L176" s="1"/>
      <c r="M176" s="1"/>
      <c r="N176" s="1"/>
      <c r="O176" s="1"/>
      <c r="P176" s="1"/>
      <c r="Q176" s="1">
        <v>4</v>
      </c>
      <c r="R176" s="1" t="str">
        <f>IF($M$160&lt;=30222," ",IF($M$160&lt;=40000,$R$164,IF($M$160&lt;=62000,$R$166,IF($M$160&lt;=20222," ",IF($M$160=60000,$U$157," ")))))</f>
        <v xml:space="preserve"> </v>
      </c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433"/>
      <c r="AK176" s="424"/>
      <c r="AL176" s="16">
        <v>3</v>
      </c>
      <c r="AM176" s="16">
        <v>520003</v>
      </c>
      <c r="AN176" s="35">
        <v>2</v>
      </c>
      <c r="AO176" s="35">
        <v>1920</v>
      </c>
      <c r="AP176" s="80"/>
      <c r="AQ176" s="80"/>
      <c r="AR176" s="35">
        <v>270</v>
      </c>
      <c r="AS176" s="35">
        <v>14.5</v>
      </c>
      <c r="AT176" s="6"/>
      <c r="AU176" s="6"/>
      <c r="AV176" s="6"/>
      <c r="AW176" s="6"/>
      <c r="AX176" s="6"/>
      <c r="AY176" s="2"/>
      <c r="AZ176" s="7"/>
      <c r="BA176" s="1"/>
      <c r="BB176" s="1"/>
      <c r="BC176" s="8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</row>
    <row r="177" spans="1:77" ht="19.5" hidden="1" thickBot="1">
      <c r="A177" s="1"/>
      <c r="B177" s="78" t="s">
        <v>159</v>
      </c>
      <c r="C177" s="12" t="s">
        <v>40</v>
      </c>
      <c r="D177" s="77"/>
      <c r="E177" s="13" t="s">
        <v>37</v>
      </c>
      <c r="F177" s="63"/>
      <c r="G177" s="78" t="s">
        <v>159</v>
      </c>
      <c r="H177" s="12" t="s">
        <v>40</v>
      </c>
      <c r="I177" s="77"/>
      <c r="J177" s="13" t="s">
        <v>37</v>
      </c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434"/>
      <c r="AK177" s="425"/>
      <c r="AL177" s="127">
        <v>4</v>
      </c>
      <c r="AM177" s="127">
        <v>520004</v>
      </c>
      <c r="AN177" s="128">
        <v>2</v>
      </c>
      <c r="AO177" s="128">
        <v>1280</v>
      </c>
      <c r="AP177" s="129"/>
      <c r="AQ177" s="129"/>
      <c r="AR177" s="128">
        <v>360</v>
      </c>
      <c r="AS177" s="128">
        <v>15</v>
      </c>
      <c r="AT177" s="6"/>
      <c r="AU177" s="6"/>
      <c r="AV177" s="6"/>
      <c r="AW177" s="6"/>
      <c r="AX177" s="6"/>
      <c r="AY177" s="2"/>
      <c r="AZ177" s="7"/>
      <c r="BA177" s="1"/>
      <c r="BB177" s="1"/>
      <c r="BC177" s="8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</row>
    <row r="178" spans="1:77" ht="18.75" hidden="1">
      <c r="A178" s="1"/>
      <c r="B178" s="78" t="s">
        <v>160</v>
      </c>
      <c r="C178" s="12" t="s">
        <v>40</v>
      </c>
      <c r="D178" s="77"/>
      <c r="E178" s="13" t="s">
        <v>37</v>
      </c>
      <c r="F178" s="63"/>
      <c r="G178" s="78" t="s">
        <v>160</v>
      </c>
      <c r="H178" s="12" t="s">
        <v>40</v>
      </c>
      <c r="I178" s="77"/>
      <c r="J178" s="13" t="s">
        <v>37</v>
      </c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432" t="s">
        <v>176</v>
      </c>
      <c r="AK178" s="423" t="s">
        <v>173</v>
      </c>
      <c r="AL178" s="130">
        <v>1</v>
      </c>
      <c r="AM178" s="130">
        <v>610001</v>
      </c>
      <c r="AN178" s="133">
        <v>1.4</v>
      </c>
      <c r="AO178" s="131">
        <v>3360</v>
      </c>
      <c r="AP178" s="134"/>
      <c r="AQ178" s="134"/>
      <c r="AR178" s="133">
        <v>190</v>
      </c>
      <c r="AS178" s="131">
        <v>8.5</v>
      </c>
      <c r="AT178" s="6"/>
      <c r="AU178" s="6"/>
      <c r="AV178" s="6"/>
      <c r="AW178" s="6"/>
      <c r="AX178" s="6"/>
      <c r="AY178" s="2"/>
      <c r="AZ178" s="7"/>
      <c r="BA178" s="10"/>
      <c r="BB178" s="10"/>
      <c r="BC178" s="8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</row>
    <row r="179" spans="1:77" hidden="1">
      <c r="A179" s="1"/>
      <c r="B179" s="78" t="s">
        <v>7</v>
      </c>
      <c r="C179" s="12" t="s">
        <v>40</v>
      </c>
      <c r="D179" s="77"/>
      <c r="E179" s="13" t="s">
        <v>37</v>
      </c>
      <c r="F179" s="63"/>
      <c r="G179" s="78" t="s">
        <v>7</v>
      </c>
      <c r="H179" s="12" t="s">
        <v>40</v>
      </c>
      <c r="I179" s="77"/>
      <c r="J179" s="13" t="s">
        <v>37</v>
      </c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433"/>
      <c r="AK179" s="424"/>
      <c r="AL179" s="16">
        <v>2</v>
      </c>
      <c r="AM179" s="16">
        <v>610002</v>
      </c>
      <c r="AN179" s="35">
        <v>1.4</v>
      </c>
      <c r="AO179" s="35">
        <v>2590</v>
      </c>
      <c r="AP179" s="80"/>
      <c r="AQ179" s="80"/>
      <c r="AR179" s="35">
        <v>190</v>
      </c>
      <c r="AS179" s="35">
        <v>10.1</v>
      </c>
      <c r="AT179" s="6"/>
      <c r="AU179" s="6"/>
      <c r="AV179" s="6"/>
      <c r="AW179" s="6"/>
      <c r="AX179" s="6"/>
      <c r="AY179" s="2"/>
      <c r="AZ179" s="7"/>
      <c r="BA179" s="1"/>
      <c r="BB179" s="1"/>
      <c r="BC179" s="8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</row>
    <row r="180" spans="1:77" hidden="1">
      <c r="A180" s="1"/>
      <c r="B180" s="78" t="s">
        <v>161</v>
      </c>
      <c r="C180" s="12" t="s">
        <v>40</v>
      </c>
      <c r="D180" s="77">
        <v>0</v>
      </c>
      <c r="E180" s="13" t="s">
        <v>37</v>
      </c>
      <c r="F180" s="63"/>
      <c r="G180" s="78" t="s">
        <v>161</v>
      </c>
      <c r="H180" s="12" t="s">
        <v>40</v>
      </c>
      <c r="I180" s="77"/>
      <c r="J180" s="13" t="s">
        <v>37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433"/>
      <c r="AK180" s="424"/>
      <c r="AL180" s="16">
        <v>3</v>
      </c>
      <c r="AM180" s="16">
        <v>610003</v>
      </c>
      <c r="AN180" s="35">
        <v>1.4</v>
      </c>
      <c r="AO180" s="35">
        <v>1345</v>
      </c>
      <c r="AP180" s="80"/>
      <c r="AQ180" s="80"/>
      <c r="AR180" s="35">
        <v>190</v>
      </c>
      <c r="AS180" s="35">
        <v>10.1</v>
      </c>
      <c r="AT180" s="6"/>
      <c r="AU180" s="6"/>
      <c r="AV180" s="6"/>
      <c r="AW180" s="6"/>
      <c r="AX180" s="6"/>
      <c r="AY180" s="2"/>
      <c r="AZ180" s="7"/>
      <c r="BA180" s="1"/>
      <c r="BB180" s="1"/>
      <c r="BC180" s="8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</row>
    <row r="181" spans="1:77" hidden="1">
      <c r="A181" s="1"/>
      <c r="B181" s="1"/>
      <c r="C181" s="1"/>
      <c r="D181" s="1"/>
      <c r="E181" s="1"/>
      <c r="F181" s="63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 t="s">
        <v>51</v>
      </c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433"/>
      <c r="AK181" s="435"/>
      <c r="AL181" s="16">
        <v>4</v>
      </c>
      <c r="AM181" s="16">
        <v>610004</v>
      </c>
      <c r="AN181" s="88">
        <v>1.4</v>
      </c>
      <c r="AO181" s="35">
        <v>900</v>
      </c>
      <c r="AP181" s="89"/>
      <c r="AQ181" s="89"/>
      <c r="AR181" s="88">
        <v>225</v>
      </c>
      <c r="AS181" s="35">
        <v>10.5</v>
      </c>
      <c r="AT181" s="6"/>
      <c r="AU181" s="6"/>
      <c r="AV181" s="6"/>
      <c r="AW181" s="6"/>
      <c r="AX181" s="6"/>
      <c r="AY181" s="2"/>
      <c r="AZ181" s="7"/>
      <c r="BA181" s="10"/>
      <c r="BB181" s="10"/>
      <c r="BC181" s="8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</row>
    <row r="182" spans="1:77" ht="15" hidden="1">
      <c r="A182" s="1"/>
      <c r="B182" s="436" t="s">
        <v>53</v>
      </c>
      <c r="C182" s="436"/>
      <c r="D182" s="436"/>
      <c r="E182" s="436"/>
      <c r="F182" s="63"/>
      <c r="G182" s="436" t="s">
        <v>53</v>
      </c>
      <c r="H182" s="436"/>
      <c r="I182" s="436"/>
      <c r="J182" s="436"/>
      <c r="K182" s="1"/>
      <c r="L182" s="1"/>
      <c r="M182" s="1"/>
      <c r="N182" s="1"/>
      <c r="O182" s="1"/>
      <c r="P182" s="1"/>
      <c r="Q182" s="1">
        <v>1</v>
      </c>
      <c r="R182" s="1" t="str">
        <f>IF($O$160&lt;=10100,$U$157,IF($O$160&lt;20101,$U$159,IF($O$160&lt;=20212,$U$155,IF($O$160&lt;=20222,$U$157,IF($O$160&lt;30101,$U$159,IF($O$160&lt;=30212,$U$155,IF($O$160&lt;=30222,$U$157,(IF($O$160&lt;=62000,$R$161,(IF($O$160&lt;=70100,$R$169,$R$167)))))))))))</f>
        <v>Cały zakres wydajności cieplnej</v>
      </c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433"/>
      <c r="AK182" s="437" t="s">
        <v>174</v>
      </c>
      <c r="AL182" s="16">
        <v>1</v>
      </c>
      <c r="AM182" s="16">
        <v>620001</v>
      </c>
      <c r="AN182" s="88">
        <v>1.4</v>
      </c>
      <c r="AO182" s="35">
        <v>5250</v>
      </c>
      <c r="AP182" s="81"/>
      <c r="AQ182" s="81"/>
      <c r="AR182" s="88">
        <v>190</v>
      </c>
      <c r="AS182" s="35">
        <v>8.5</v>
      </c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</row>
    <row r="183" spans="1:77" ht="18" hidden="1">
      <c r="A183" s="1"/>
      <c r="B183" s="14" t="s">
        <v>45</v>
      </c>
      <c r="C183" s="265"/>
      <c r="D183" s="1"/>
      <c r="E183" s="61" t="s">
        <v>48</v>
      </c>
      <c r="F183" s="63"/>
      <c r="G183" s="62" t="s">
        <v>45</v>
      </c>
      <c r="H183" s="265"/>
      <c r="I183" s="70">
        <f>IF($O$164&lt;301001,$H$165*$H$168*$O$183*(100-$I$177)/100,IF($O$164&lt;=301003,"Nie oblicza się",IF($O$164&lt;701001,$H$165*$H$168*$O$183*(100-$I$177)/100,$H$165*$O$183*(100-$I$177)/100)))</f>
        <v>0</v>
      </c>
      <c r="J183" s="16" t="s">
        <v>48</v>
      </c>
      <c r="K183" s="1"/>
      <c r="L183" s="1"/>
      <c r="M183" s="1">
        <f>VLOOKUP($M$164,$AM$146:$AS$188,2)</f>
        <v>0</v>
      </c>
      <c r="N183" s="1"/>
      <c r="O183" s="1">
        <f>VLOOKUP($O$164,$AM$146:$AS$188,2)</f>
        <v>0</v>
      </c>
      <c r="P183" s="1"/>
      <c r="Q183" s="1">
        <v>2</v>
      </c>
      <c r="R183" s="1" t="str">
        <f>IF($O$160&lt;=10100," ",IF($O$160&lt;20101,$U$160,IF($O$160&lt;=20212,$U$156,IF($O$160&lt;=20222," ",IF($O$160&lt;30101,$U$160,IF($O$160&lt;=30212,$U$156,IF($O$160&lt;=30222," ",IF($O$160&lt;=62000,$R$162,(IF($O$160&lt;=70100," ",$R$168))))))))))</f>
        <v xml:space="preserve"> </v>
      </c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433"/>
      <c r="AK183" s="424"/>
      <c r="AL183" s="16">
        <v>2</v>
      </c>
      <c r="AM183" s="16">
        <v>620002</v>
      </c>
      <c r="AN183" s="88">
        <v>1.4</v>
      </c>
      <c r="AO183" s="35">
        <v>2590</v>
      </c>
      <c r="AP183" s="81"/>
      <c r="AQ183" s="81"/>
      <c r="AR183" s="35">
        <v>190</v>
      </c>
      <c r="AS183" s="35">
        <v>10.1</v>
      </c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</row>
    <row r="184" spans="1:77" ht="18" hidden="1">
      <c r="A184" s="1"/>
      <c r="B184" s="14" t="s">
        <v>46</v>
      </c>
      <c r="C184" s="265"/>
      <c r="D184" s="1"/>
      <c r="E184" s="61" t="s">
        <v>48</v>
      </c>
      <c r="F184" s="63"/>
      <c r="G184" s="62" t="s">
        <v>46</v>
      </c>
      <c r="H184" s="265"/>
      <c r="I184" s="15">
        <f>IF($O$164&lt;301001,$H$165*$O$184*(100-$I$178)/100,IF($O$164&lt;=301003,"Nie oblicza się",$H$165*$O$184*(100-$I$178)/100))</f>
        <v>0</v>
      </c>
      <c r="J184" s="16" t="s">
        <v>48</v>
      </c>
      <c r="K184" s="1"/>
      <c r="L184" s="1"/>
      <c r="M184" s="1">
        <f>VLOOKUP($M$164,$AM$146:$AS$188,3)</f>
        <v>0</v>
      </c>
      <c r="N184" s="1"/>
      <c r="O184" s="1">
        <f>VLOOKUP($O$164,$AM$146:$AS$188,3)</f>
        <v>0</v>
      </c>
      <c r="P184" s="1"/>
      <c r="Q184" s="1">
        <v>3</v>
      </c>
      <c r="R184" s="1" t="str">
        <f>IF($O$160&lt;=10100," ",IF($O$160&lt;20101,$U$161,IF($O$160&lt;=20222," ",IF($O$160&lt;30101,$U$161,IF($O$160&lt;=30222," ",IF($O$160&lt;=40000,$R$163,IF($O$160&lt;=62000,$R$165," ")))))))</f>
        <v xml:space="preserve"> </v>
      </c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433"/>
      <c r="AK184" s="424"/>
      <c r="AL184" s="16">
        <v>3</v>
      </c>
      <c r="AM184" s="16">
        <v>620003</v>
      </c>
      <c r="AN184" s="88">
        <v>1.4</v>
      </c>
      <c r="AO184" s="35">
        <v>1345</v>
      </c>
      <c r="AP184" s="80"/>
      <c r="AQ184" s="80"/>
      <c r="AR184" s="35">
        <v>190</v>
      </c>
      <c r="AS184" s="35">
        <v>10.1</v>
      </c>
      <c r="AT184" s="6"/>
      <c r="AU184" s="6"/>
      <c r="AV184" s="6"/>
      <c r="AW184" s="6"/>
      <c r="AX184" s="6"/>
      <c r="AY184" s="6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</row>
    <row r="185" spans="1:77" ht="18.75" hidden="1" thickBot="1">
      <c r="A185" s="1"/>
      <c r="B185" s="14" t="s">
        <v>47</v>
      </c>
      <c r="C185" s="265"/>
      <c r="D185" s="1"/>
      <c r="E185" s="61" t="s">
        <v>48</v>
      </c>
      <c r="F185" s="63"/>
      <c r="G185" s="62" t="s">
        <v>47</v>
      </c>
      <c r="H185" s="265"/>
      <c r="I185" s="15" t="s">
        <v>179</v>
      </c>
      <c r="J185" s="16" t="s">
        <v>48</v>
      </c>
      <c r="K185" s="1"/>
      <c r="L185" s="1"/>
      <c r="M185" s="1">
        <f>VLOOKUP($M$164,$AM$146:$AS$188,5)</f>
        <v>0</v>
      </c>
      <c r="N185" s="1"/>
      <c r="O185" s="1">
        <f>VLOOKUP($O$164,$AM$146:$AS$188,5)</f>
        <v>0</v>
      </c>
      <c r="P185" s="1"/>
      <c r="Q185" s="1">
        <v>4</v>
      </c>
      <c r="R185" s="1" t="str">
        <f>IF($O$160&lt;=30222," ",IF($O$160&lt;=40000,$R$164,IF($O$160&lt;=62000,$R$166,IF($O$160&lt;=20222," ",IF($O$160=60000,$U$157," ")))))</f>
        <v xml:space="preserve"> </v>
      </c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434"/>
      <c r="AK185" s="425"/>
      <c r="AL185" s="127">
        <v>4</v>
      </c>
      <c r="AM185" s="127">
        <v>620004</v>
      </c>
      <c r="AN185" s="135">
        <v>1.4</v>
      </c>
      <c r="AO185" s="128">
        <v>900</v>
      </c>
      <c r="AP185" s="129"/>
      <c r="AQ185" s="129"/>
      <c r="AR185" s="135">
        <v>225</v>
      </c>
      <c r="AS185" s="128">
        <v>10.5</v>
      </c>
      <c r="AT185" s="6"/>
      <c r="AU185" s="6"/>
      <c r="AV185" s="6"/>
      <c r="AW185" s="6"/>
      <c r="AX185" s="6"/>
      <c r="AY185" s="6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</row>
    <row r="186" spans="1:77" ht="15" hidden="1">
      <c r="A186" s="1"/>
      <c r="B186" s="14" t="s">
        <v>43</v>
      </c>
      <c r="C186" s="265"/>
      <c r="D186" s="1"/>
      <c r="E186" s="61" t="s">
        <v>48</v>
      </c>
      <c r="F186" s="63"/>
      <c r="G186" s="62" t="s">
        <v>43</v>
      </c>
      <c r="H186" s="265"/>
      <c r="I186" s="15">
        <f>IF($O$164&lt;301001,$H$165*$O$186*(100-$I$179)/100,IF($O$164&lt;=301003,"Nie oblicza się",$H$165*$O$186*(100-$I$179)/100))</f>
        <v>0</v>
      </c>
      <c r="J186" s="16" t="s">
        <v>48</v>
      </c>
      <c r="K186" s="1"/>
      <c r="L186" s="1"/>
      <c r="M186" s="1">
        <f>VLOOKUP($M$164,$AM$146:$AS$188,6)</f>
        <v>0</v>
      </c>
      <c r="N186" s="1"/>
      <c r="O186" s="1">
        <f>VLOOKUP($O$164,$AM$146:$AS$188,6)</f>
        <v>0</v>
      </c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423" t="s">
        <v>177</v>
      </c>
      <c r="AL186" s="130">
        <v>1</v>
      </c>
      <c r="AM186" s="130">
        <v>701001</v>
      </c>
      <c r="AN186" s="133">
        <f>T202</f>
        <v>0.02</v>
      </c>
      <c r="AO186" s="131">
        <f>T203</f>
        <v>0.8</v>
      </c>
      <c r="AP186" s="136"/>
      <c r="AQ186" s="136">
        <f>T204</f>
        <v>0</v>
      </c>
      <c r="AR186" s="133">
        <f>T205</f>
        <v>11</v>
      </c>
      <c r="AS186" s="131">
        <f>T206</f>
        <v>2.5</v>
      </c>
      <c r="AT186" s="1"/>
      <c r="AU186" s="1"/>
      <c r="AV186" s="1"/>
      <c r="AW186" s="1"/>
      <c r="AX186" s="1"/>
      <c r="AY186" s="6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</row>
    <row r="187" spans="1:77" ht="15" hidden="1">
      <c r="A187" s="1"/>
      <c r="B187" s="426" t="s">
        <v>44</v>
      </c>
      <c r="C187" s="427"/>
      <c r="D187" s="1"/>
      <c r="E187" s="61" t="s">
        <v>48</v>
      </c>
      <c r="F187" s="63"/>
      <c r="G187" s="428" t="s">
        <v>44</v>
      </c>
      <c r="H187" s="427"/>
      <c r="I187" s="15">
        <f>IF($O$164&lt;301001,$H$165*$O$187*$H$171*(100-$I$180)/(100-$H$174),IF($O$164&lt;=301003,"Nie oblicza się",IF($O$164&lt;=302221,$H$165*$O$187*$H$171*(100-$I$180)/(100-$H$174),IF($O$164&lt;=701001,$H$165*$O$187*(100-$I$180)/(100-$H$174),$H$165*$O$187*$H$171*(100-$I$180)/(100-$H$174)))))</f>
        <v>0</v>
      </c>
      <c r="J187" s="16" t="s">
        <v>48</v>
      </c>
      <c r="K187" s="1"/>
      <c r="L187" s="1"/>
      <c r="M187" s="1">
        <f>VLOOKUP($M$164,$AM$146:$AS$188,7)</f>
        <v>0</v>
      </c>
      <c r="N187" s="1"/>
      <c r="O187" s="1">
        <f>VLOOKUP($O$164,$AM$146:$AS$188,7)</f>
        <v>0</v>
      </c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424"/>
      <c r="AL187" s="16">
        <v>2</v>
      </c>
      <c r="AM187" s="16">
        <v>702001</v>
      </c>
      <c r="AN187" s="88">
        <f>Q202</f>
        <v>0.11</v>
      </c>
      <c r="AO187" s="35">
        <f>Q203</f>
        <v>1</v>
      </c>
      <c r="AP187" s="80"/>
      <c r="AQ187" s="80">
        <f>Q204</f>
        <v>0</v>
      </c>
      <c r="AR187" s="88">
        <f>Q205</f>
        <v>26</v>
      </c>
      <c r="AS187" s="35">
        <f>Q206</f>
        <v>1.5</v>
      </c>
      <c r="AT187" s="6"/>
      <c r="AU187" s="6"/>
      <c r="AV187" s="6"/>
      <c r="AW187" s="6"/>
      <c r="AX187" s="6"/>
      <c r="AY187" s="6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</row>
    <row r="188" spans="1:77" ht="15" hidden="1" thickBot="1">
      <c r="A188" s="1"/>
      <c r="B188" s="1"/>
      <c r="C188" s="1"/>
      <c r="D188" s="1"/>
      <c r="E188" s="1"/>
      <c r="F188" s="63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425"/>
      <c r="AL188" s="127">
        <v>3</v>
      </c>
      <c r="AM188" s="127">
        <v>702002</v>
      </c>
      <c r="AN188" s="135">
        <f>S202</f>
        <v>0.11</v>
      </c>
      <c r="AO188" s="128">
        <f>S203</f>
        <v>0.95</v>
      </c>
      <c r="AP188" s="129"/>
      <c r="AQ188" s="129">
        <f>S204</f>
        <v>0</v>
      </c>
      <c r="AR188" s="135">
        <f>S205</f>
        <v>16</v>
      </c>
      <c r="AS188" s="128">
        <f>S206</f>
        <v>1.5</v>
      </c>
      <c r="AT188" s="1"/>
      <c r="AU188" s="1"/>
      <c r="AV188" s="1"/>
      <c r="AW188" s="1"/>
      <c r="AX188" s="1"/>
      <c r="AY188" s="6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</row>
    <row r="189" spans="1:77" ht="15" hidden="1">
      <c r="A189" s="1"/>
      <c r="B189" s="429" t="s">
        <v>52</v>
      </c>
      <c r="C189" s="430"/>
      <c r="D189" s="430"/>
      <c r="E189" s="430"/>
      <c r="F189" s="430"/>
      <c r="G189" s="430"/>
      <c r="H189" s="430"/>
      <c r="I189" s="430"/>
      <c r="J189" s="43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2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</row>
    <row r="190" spans="1:77" ht="18" hidden="1">
      <c r="A190" s="1"/>
      <c r="B190" s="64"/>
      <c r="C190" s="14" t="s">
        <v>45</v>
      </c>
      <c r="D190" s="265"/>
      <c r="E190" s="1"/>
      <c r="F190" s="16" t="s">
        <v>48</v>
      </c>
      <c r="G190" s="1"/>
      <c r="H190" s="2"/>
      <c r="I190" s="2"/>
      <c r="J190" s="6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2"/>
      <c r="AN190" s="82" t="s">
        <v>4</v>
      </c>
      <c r="AO190" s="82" t="s">
        <v>5</v>
      </c>
      <c r="AP190" s="83" t="s">
        <v>5</v>
      </c>
      <c r="AQ190" s="82" t="s">
        <v>6</v>
      </c>
      <c r="AR190" s="84" t="s">
        <v>7</v>
      </c>
      <c r="AS190" s="82" t="s">
        <v>8</v>
      </c>
      <c r="AT190" s="6"/>
      <c r="AU190" s="6"/>
      <c r="AV190" s="6"/>
      <c r="AW190" s="6"/>
      <c r="AX190" s="6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</row>
    <row r="191" spans="1:77" ht="18" hidden="1">
      <c r="A191" s="1"/>
      <c r="B191" s="64"/>
      <c r="C191" s="14" t="s">
        <v>46</v>
      </c>
      <c r="D191" s="265"/>
      <c r="E191" s="1"/>
      <c r="F191" s="16" t="s">
        <v>48</v>
      </c>
      <c r="G191" s="1"/>
      <c r="H191" s="2"/>
      <c r="I191" s="2"/>
      <c r="J191" s="6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2"/>
      <c r="AN191" s="6"/>
      <c r="AO191" s="6"/>
      <c r="AP191" s="6"/>
      <c r="AQ191" s="6"/>
      <c r="AR191" s="6"/>
      <c r="AS191" s="6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</row>
    <row r="192" spans="1:77" ht="18" hidden="1">
      <c r="A192" s="1"/>
      <c r="B192" s="64"/>
      <c r="C192" s="14" t="s">
        <v>47</v>
      </c>
      <c r="D192" s="265"/>
      <c r="E192" s="1"/>
      <c r="F192" s="16" t="s">
        <v>48</v>
      </c>
      <c r="G192" s="1"/>
      <c r="H192" s="2"/>
      <c r="I192" s="2"/>
      <c r="J192" s="6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2"/>
      <c r="AN192" s="6"/>
      <c r="AO192" s="6"/>
      <c r="AP192" s="6"/>
      <c r="AQ192" s="6"/>
      <c r="AR192" s="6"/>
      <c r="AS192" s="6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</row>
    <row r="193" spans="1:77" ht="15" hidden="1">
      <c r="A193" s="1"/>
      <c r="B193" s="64"/>
      <c r="C193" s="14" t="s">
        <v>43</v>
      </c>
      <c r="D193" s="265"/>
      <c r="E193" s="1"/>
      <c r="F193" s="16" t="s">
        <v>48</v>
      </c>
      <c r="G193" s="1"/>
      <c r="H193" s="2"/>
      <c r="I193" s="2"/>
      <c r="J193" s="6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2"/>
      <c r="AN193" s="6"/>
      <c r="AO193" s="6"/>
      <c r="AP193" s="6"/>
      <c r="AQ193" s="6"/>
      <c r="AR193" s="6"/>
      <c r="AS193" s="6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</row>
    <row r="194" spans="1:77" ht="15" hidden="1">
      <c r="A194" s="1"/>
      <c r="B194" s="64"/>
      <c r="C194" s="426" t="s">
        <v>44</v>
      </c>
      <c r="D194" s="427"/>
      <c r="E194" s="1"/>
      <c r="F194" s="16" t="s">
        <v>48</v>
      </c>
      <c r="G194" s="1"/>
      <c r="H194" s="2"/>
      <c r="I194" s="2"/>
      <c r="J194" s="6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2"/>
      <c r="AN194" s="6"/>
      <c r="AO194" s="6"/>
      <c r="AP194" s="6"/>
      <c r="AQ194" s="6"/>
      <c r="AR194" s="6"/>
      <c r="AS194" s="6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</row>
    <row r="195" spans="1:77" hidden="1">
      <c r="A195" s="1"/>
      <c r="B195" s="66"/>
      <c r="C195" s="67"/>
      <c r="D195" s="67"/>
      <c r="E195" s="67"/>
      <c r="F195" s="67"/>
      <c r="G195" s="67"/>
      <c r="H195" s="67"/>
      <c r="I195" s="67"/>
      <c r="J195" s="68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2"/>
      <c r="AN195" s="6"/>
      <c r="AO195" s="6"/>
      <c r="AP195" s="6"/>
      <c r="AQ195" s="6"/>
      <c r="AR195" s="6"/>
      <c r="AS195" s="6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</row>
    <row r="196" spans="1:77" hidden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2"/>
      <c r="AN196" s="6"/>
      <c r="AO196" s="6"/>
      <c r="AP196" s="6"/>
      <c r="AQ196" s="6"/>
      <c r="AR196" s="6"/>
      <c r="AS196" s="6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</row>
    <row r="197" spans="1:77" hidden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2"/>
      <c r="AN197" s="6"/>
      <c r="AO197" s="6"/>
      <c r="AP197" s="6"/>
      <c r="AQ197" s="6"/>
      <c r="AR197" s="6"/>
      <c r="AS197" s="6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</row>
    <row r="198" spans="1:77" hidden="1">
      <c r="A198" s="1"/>
      <c r="B198" s="422" t="s">
        <v>220</v>
      </c>
      <c r="C198" s="422"/>
      <c r="D198" s="422"/>
      <c r="E198" s="422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2"/>
      <c r="AN198" s="6"/>
      <c r="AO198" s="6"/>
      <c r="AP198" s="6"/>
      <c r="AQ198" s="6"/>
      <c r="AR198" s="6"/>
      <c r="AS198" s="6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</row>
    <row r="199" spans="1:77" ht="15" hidden="1">
      <c r="A199" s="1"/>
      <c r="B199" s="418"/>
      <c r="C199" s="418"/>
      <c r="D199" s="418"/>
      <c r="E199" s="418"/>
      <c r="F199" s="1"/>
      <c r="G199" s="1"/>
      <c r="H199" s="1"/>
      <c r="I199" s="1"/>
      <c r="J199" s="1"/>
      <c r="K199" s="1"/>
      <c r="L199" s="1"/>
      <c r="M199" s="1"/>
      <c r="N199" s="1"/>
      <c r="O199" s="73" t="s">
        <v>180</v>
      </c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2"/>
      <c r="AN199" s="6"/>
      <c r="AO199" s="6"/>
      <c r="AP199" s="6"/>
      <c r="AQ199" s="6"/>
      <c r="AR199" s="6"/>
      <c r="AS199" s="6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</row>
    <row r="200" spans="1:77" ht="15" hidden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73"/>
      <c r="P200" s="1"/>
      <c r="Q200" s="417" t="s">
        <v>9</v>
      </c>
      <c r="R200" s="417"/>
      <c r="S200" s="417"/>
      <c r="T200" s="417" t="s">
        <v>3</v>
      </c>
      <c r="U200" s="417"/>
      <c r="V200" s="417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2"/>
      <c r="AN200" s="6"/>
      <c r="AO200" s="6"/>
      <c r="AP200" s="6"/>
      <c r="AQ200" s="6"/>
      <c r="AR200" s="6"/>
      <c r="AS200" s="6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</row>
    <row r="201" spans="1:77" ht="15" hidden="1">
      <c r="A201" s="1"/>
      <c r="B201" s="422" t="s">
        <v>221</v>
      </c>
      <c r="C201" s="422"/>
      <c r="D201" s="422"/>
      <c r="E201" s="422"/>
      <c r="F201" s="1"/>
      <c r="G201" s="1"/>
      <c r="H201" s="1"/>
      <c r="I201" s="1"/>
      <c r="J201" s="1"/>
      <c r="K201" s="1"/>
      <c r="L201" s="1"/>
      <c r="M201" s="1"/>
      <c r="N201" s="1"/>
      <c r="O201" s="73"/>
      <c r="P201" s="1"/>
      <c r="Q201" s="16" t="s">
        <v>181</v>
      </c>
      <c r="R201" s="16"/>
      <c r="S201" s="16" t="s">
        <v>182</v>
      </c>
      <c r="T201" s="417" t="s">
        <v>332</v>
      </c>
      <c r="U201" s="417"/>
      <c r="V201" s="417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2"/>
      <c r="AN201" s="6"/>
      <c r="AO201" s="6"/>
      <c r="AP201" s="6"/>
      <c r="AQ201" s="6"/>
      <c r="AR201" s="6"/>
      <c r="AS201" s="6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</row>
    <row r="202" spans="1:77" ht="18" hidden="1">
      <c r="A202" s="1"/>
      <c r="B202" s="418"/>
      <c r="C202" s="418"/>
      <c r="D202" s="418"/>
      <c r="E202" s="418"/>
      <c r="F202" s="1"/>
      <c r="G202" s="1"/>
      <c r="H202" s="1"/>
      <c r="I202" s="1"/>
      <c r="J202" s="1"/>
      <c r="K202" s="1"/>
      <c r="L202" s="1"/>
      <c r="M202" s="1"/>
      <c r="N202" s="1"/>
      <c r="O202" s="14" t="s">
        <v>45</v>
      </c>
      <c r="P202" s="265"/>
      <c r="Q202" s="85">
        <v>0.11</v>
      </c>
      <c r="R202" s="87"/>
      <c r="S202" s="87">
        <v>0.11</v>
      </c>
      <c r="T202" s="419">
        <v>0.02</v>
      </c>
      <c r="U202" s="420"/>
      <c r="V202" s="42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2"/>
      <c r="AN202" s="6"/>
      <c r="AO202" s="6"/>
      <c r="AP202" s="1"/>
      <c r="AQ202" s="6"/>
      <c r="AR202" s="6"/>
      <c r="AS202" s="6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</row>
    <row r="203" spans="1:77" ht="18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4" t="s">
        <v>46</v>
      </c>
      <c r="P203" s="265"/>
      <c r="Q203" s="72">
        <v>1</v>
      </c>
      <c r="R203" s="86"/>
      <c r="S203" s="86">
        <v>0.95</v>
      </c>
      <c r="T203" s="419">
        <v>0.8</v>
      </c>
      <c r="U203" s="420"/>
      <c r="V203" s="42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2"/>
      <c r="AN203" s="6"/>
      <c r="AO203" s="6"/>
      <c r="AP203" s="6"/>
      <c r="AQ203" s="6"/>
      <c r="AR203" s="6"/>
      <c r="AS203" s="6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</row>
    <row r="204" spans="1:77" ht="18" hidden="1">
      <c r="A204" s="1"/>
      <c r="B204" s="422" t="s">
        <v>222</v>
      </c>
      <c r="C204" s="422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4" t="s">
        <v>47</v>
      </c>
      <c r="P204" s="265"/>
      <c r="Q204" s="72">
        <v>0</v>
      </c>
      <c r="R204" s="86"/>
      <c r="S204" s="86">
        <v>0</v>
      </c>
      <c r="T204" s="419">
        <v>0</v>
      </c>
      <c r="U204" s="420"/>
      <c r="V204" s="42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2"/>
      <c r="AN204" s="6"/>
      <c r="AO204" s="6"/>
      <c r="AP204" s="6"/>
      <c r="AQ204" s="6"/>
      <c r="AR204" s="6"/>
      <c r="AS204" s="6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</row>
    <row r="205" spans="1:77" ht="15" hidden="1">
      <c r="A205" s="1"/>
      <c r="B205" s="418"/>
      <c r="C205" s="418"/>
      <c r="D205" s="418"/>
      <c r="E205" s="418"/>
      <c r="F205" s="1"/>
      <c r="G205" s="1"/>
      <c r="H205" s="1"/>
      <c r="I205" s="1"/>
      <c r="J205" s="1"/>
      <c r="K205" s="1"/>
      <c r="L205" s="1"/>
      <c r="M205" s="1"/>
      <c r="N205" s="1"/>
      <c r="O205" s="14" t="s">
        <v>43</v>
      </c>
      <c r="P205" s="265"/>
      <c r="Q205" s="72">
        <v>26</v>
      </c>
      <c r="R205" s="86"/>
      <c r="S205" s="86">
        <v>16</v>
      </c>
      <c r="T205" s="419">
        <v>11</v>
      </c>
      <c r="U205" s="420"/>
      <c r="V205" s="42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2"/>
      <c r="AN205" s="6"/>
      <c r="AO205" s="6"/>
      <c r="AP205" s="6"/>
      <c r="AQ205" s="6"/>
      <c r="AR205" s="6"/>
      <c r="AS205" s="6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</row>
    <row r="206" spans="1:77" ht="15" hidden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409" t="s">
        <v>44</v>
      </c>
      <c r="P206" s="370"/>
      <c r="Q206" s="72">
        <v>1.5</v>
      </c>
      <c r="R206" s="86"/>
      <c r="S206" s="86">
        <v>1.5</v>
      </c>
      <c r="T206" s="419">
        <v>2.5</v>
      </c>
      <c r="U206" s="420"/>
      <c r="V206" s="42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2"/>
      <c r="AN206" s="6"/>
      <c r="AO206" s="6"/>
      <c r="AP206" s="6"/>
      <c r="AQ206" s="6"/>
      <c r="AR206" s="6"/>
      <c r="AS206" s="6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</row>
    <row r="207" spans="1:77" ht="15" hidden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73" t="s">
        <v>143</v>
      </c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2"/>
      <c r="AN207" s="6"/>
      <c r="AO207" s="6"/>
      <c r="AP207" s="6"/>
      <c r="AQ207" s="6"/>
      <c r="AR207" s="6"/>
      <c r="AS207" s="6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</row>
    <row r="208" spans="1:77" hidden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2"/>
      <c r="AN208" s="6"/>
      <c r="AO208" s="6"/>
      <c r="AP208" s="6"/>
      <c r="AQ208" s="6"/>
      <c r="AR208" s="6"/>
      <c r="AS208" s="6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</row>
    <row r="209" spans="1:77" ht="15" hidden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73"/>
      <c r="P209" s="1"/>
      <c r="Q209" s="417" t="s">
        <v>9</v>
      </c>
      <c r="R209" s="417"/>
      <c r="S209" s="417"/>
      <c r="T209" s="417" t="s">
        <v>3</v>
      </c>
      <c r="U209" s="417"/>
      <c r="V209" s="417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2"/>
      <c r="AN209" s="6"/>
      <c r="AO209" s="6"/>
      <c r="AP209" s="6"/>
      <c r="AQ209" s="6"/>
      <c r="AR209" s="6"/>
      <c r="AS209" s="6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</row>
    <row r="210" spans="1:77" ht="15" hidden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73"/>
      <c r="P210" s="1"/>
      <c r="Q210" s="16" t="s">
        <v>181</v>
      </c>
      <c r="R210" s="16"/>
      <c r="S210" s="16" t="s">
        <v>182</v>
      </c>
      <c r="T210" s="417" t="s">
        <v>332</v>
      </c>
      <c r="U210" s="417"/>
      <c r="V210" s="417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2"/>
      <c r="AN210" s="6"/>
      <c r="AO210" s="6"/>
      <c r="AP210" s="6"/>
      <c r="AQ210" s="6"/>
      <c r="AR210" s="6"/>
      <c r="AS210" s="6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</row>
    <row r="211" spans="1:77" ht="18" hidden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4" t="s">
        <v>45</v>
      </c>
      <c r="P211" s="265"/>
      <c r="Q211" s="90">
        <v>0.11</v>
      </c>
      <c r="R211" s="33"/>
      <c r="S211" s="33">
        <v>0.11</v>
      </c>
      <c r="T211" s="410">
        <v>0.02</v>
      </c>
      <c r="U211" s="411"/>
      <c r="V211" s="412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2"/>
      <c r="AN211" s="6"/>
      <c r="AO211" s="6"/>
      <c r="AP211" s="6"/>
      <c r="AQ211" s="6"/>
      <c r="AR211" s="6"/>
      <c r="AS211" s="6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</row>
    <row r="212" spans="1:77" ht="18" hidden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4" t="s">
        <v>46</v>
      </c>
      <c r="P212" s="265"/>
      <c r="Q212" s="91">
        <v>1</v>
      </c>
      <c r="R212" s="16"/>
      <c r="S212" s="16">
        <v>0.95</v>
      </c>
      <c r="T212" s="410">
        <v>0.8</v>
      </c>
      <c r="U212" s="411"/>
      <c r="V212" s="412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2"/>
      <c r="AN212" s="6"/>
      <c r="AO212" s="6"/>
      <c r="AP212" s="6"/>
      <c r="AQ212" s="6"/>
      <c r="AR212" s="6"/>
      <c r="AS212" s="6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</row>
    <row r="213" spans="1:77" ht="18" hidden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4" t="s">
        <v>47</v>
      </c>
      <c r="P213" s="265"/>
      <c r="Q213" s="91">
        <v>0</v>
      </c>
      <c r="R213" s="16"/>
      <c r="S213" s="16">
        <v>0</v>
      </c>
      <c r="T213" s="410">
        <v>0</v>
      </c>
      <c r="U213" s="411"/>
      <c r="V213" s="412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2"/>
      <c r="AN213" s="6"/>
      <c r="AO213" s="6"/>
      <c r="AP213" s="6"/>
      <c r="AQ213" s="6"/>
      <c r="AR213" s="6"/>
      <c r="AS213" s="6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</row>
    <row r="214" spans="1:77" ht="15" hidden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4" t="s">
        <v>43</v>
      </c>
      <c r="P214" s="265"/>
      <c r="Q214" s="91">
        <v>26</v>
      </c>
      <c r="R214" s="16"/>
      <c r="S214" s="16">
        <v>16</v>
      </c>
      <c r="T214" s="410">
        <v>11</v>
      </c>
      <c r="U214" s="411"/>
      <c r="V214" s="412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2"/>
      <c r="AN214" s="6"/>
      <c r="AO214" s="6"/>
      <c r="AP214" s="6"/>
      <c r="AQ214" s="6"/>
      <c r="AR214" s="6"/>
      <c r="AS214" s="6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</row>
    <row r="215" spans="1:77" ht="15" hidden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409" t="s">
        <v>44</v>
      </c>
      <c r="P215" s="370"/>
      <c r="Q215" s="91">
        <v>1.5</v>
      </c>
      <c r="R215" s="16"/>
      <c r="S215" s="16">
        <v>1.5</v>
      </c>
      <c r="T215" s="410">
        <v>2.5</v>
      </c>
      <c r="U215" s="411"/>
      <c r="V215" s="412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2"/>
      <c r="AN215" s="6"/>
      <c r="AO215" s="6"/>
      <c r="AP215" s="6"/>
      <c r="AQ215" s="6"/>
      <c r="AR215" s="6"/>
      <c r="AS215" s="6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</row>
    <row r="216" spans="1:77" hidden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2"/>
      <c r="AN216" s="6"/>
      <c r="AO216" s="6"/>
      <c r="AP216" s="6"/>
      <c r="AQ216" s="6"/>
      <c r="AR216" s="6"/>
      <c r="AS216" s="6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</row>
    <row r="217" spans="1:77" hidden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2"/>
      <c r="AN217" s="6"/>
      <c r="AO217" s="6"/>
      <c r="AP217" s="6"/>
      <c r="AQ217" s="6"/>
      <c r="AR217" s="6"/>
      <c r="AS217" s="6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</row>
    <row r="218" spans="1:77" hidden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2"/>
      <c r="AN218" s="6"/>
      <c r="AO218" s="6"/>
      <c r="AP218" s="6"/>
      <c r="AQ218" s="6"/>
      <c r="AR218" s="6"/>
      <c r="AS218" s="6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</row>
    <row r="219" spans="1:77" hidden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2"/>
      <c r="AN219" s="6"/>
      <c r="AO219" s="6"/>
      <c r="AP219" s="6"/>
      <c r="AQ219" s="6"/>
      <c r="AR219" s="6"/>
      <c r="AS219" s="6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</row>
    <row r="220" spans="1:77" hidden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2"/>
      <c r="AN220" s="6"/>
      <c r="AO220" s="6"/>
      <c r="AP220" s="6"/>
      <c r="AQ220" s="6"/>
      <c r="AR220" s="6"/>
      <c r="AS220" s="6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</row>
    <row r="221" spans="1:77" hidden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2"/>
      <c r="AN221" s="92"/>
      <c r="AO221" s="92"/>
      <c r="AP221" s="92"/>
      <c r="AQ221" s="92"/>
      <c r="AR221" s="92"/>
      <c r="AS221" s="92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</row>
    <row r="222" spans="1:77" hidden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</row>
    <row r="223" spans="1:77" hidden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</row>
    <row r="224" spans="1:77" hidden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</row>
    <row r="225" spans="1:77" hidden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</row>
    <row r="226" spans="1:77" hidden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</row>
    <row r="227" spans="1:77" hidden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</row>
    <row r="228" spans="1:77" hidden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</row>
    <row r="229" spans="1:77" hidden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</row>
    <row r="230" spans="1:77" hidden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</row>
    <row r="231" spans="1:77" ht="14.25" hidden="1" customHeight="1">
      <c r="A231" s="17"/>
      <c r="B231" s="17"/>
      <c r="C231" s="17"/>
      <c r="D231" s="17"/>
      <c r="E231" s="17"/>
      <c r="F231" s="17"/>
      <c r="G231" s="17"/>
      <c r="H231" s="413" t="s">
        <v>135</v>
      </c>
      <c r="I231" s="413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</row>
    <row r="232" spans="1:77" ht="15" hidden="1">
      <c r="A232" s="17"/>
      <c r="B232" s="17"/>
      <c r="C232" s="17"/>
      <c r="D232" s="17"/>
      <c r="E232" s="17"/>
      <c r="F232" s="17"/>
      <c r="G232" s="17"/>
      <c r="H232" s="20" t="s">
        <v>136</v>
      </c>
      <c r="I232" s="20" t="s">
        <v>137</v>
      </c>
      <c r="J232" s="17"/>
      <c r="K232" s="1"/>
      <c r="L232" s="17"/>
      <c r="M232" s="17"/>
      <c r="N232" s="17"/>
      <c r="O232" s="17"/>
      <c r="P232" s="17"/>
      <c r="Q232" s="17"/>
      <c r="R232" s="17"/>
      <c r="S232" s="17"/>
      <c r="T232" s="17"/>
      <c r="U232" s="17" t="s">
        <v>252</v>
      </c>
      <c r="V232" s="17" t="s">
        <v>252</v>
      </c>
      <c r="W232" s="17" t="s">
        <v>253</v>
      </c>
      <c r="X232" s="17"/>
      <c r="Y232" s="17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</row>
    <row r="233" spans="1:77" ht="16.5" hidden="1">
      <c r="A233" s="17"/>
      <c r="B233" s="17"/>
      <c r="C233" s="17"/>
      <c r="D233" s="17"/>
      <c r="E233" s="17"/>
      <c r="F233" s="17"/>
      <c r="G233" s="17"/>
      <c r="H233" s="17" t="e">
        <f>'[1]1 96 Wydruk'!M141</f>
        <v>#REF!</v>
      </c>
      <c r="I233" s="17" t="e">
        <f>'[1]1 96 Wydruk'!O141</f>
        <v>#REF!</v>
      </c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" t="s">
        <v>86</v>
      </c>
      <c r="V233" s="1" t="s">
        <v>258</v>
      </c>
      <c r="W233" s="1" t="s">
        <v>82</v>
      </c>
      <c r="X233" s="17"/>
      <c r="Y233" s="17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</row>
    <row r="234" spans="1:77" hidden="1">
      <c r="A234" s="6">
        <v>1</v>
      </c>
      <c r="B234" s="7" t="s">
        <v>134</v>
      </c>
      <c r="C234" s="1"/>
      <c r="D234" s="17"/>
      <c r="E234" s="76" t="s">
        <v>254</v>
      </c>
      <c r="F234" s="17"/>
      <c r="G234" s="17"/>
      <c r="H234" s="17" t="s">
        <v>353</v>
      </c>
      <c r="I234" s="17" t="s">
        <v>353</v>
      </c>
      <c r="J234" s="17"/>
      <c r="K234" s="17"/>
      <c r="L234" s="17"/>
      <c r="M234" s="17"/>
      <c r="N234" s="17"/>
      <c r="O234" s="17"/>
      <c r="P234" s="17"/>
      <c r="Q234" s="17"/>
      <c r="R234" s="17"/>
      <c r="S234" s="17">
        <v>100</v>
      </c>
      <c r="T234" s="17" t="s">
        <v>139</v>
      </c>
      <c r="U234" s="17">
        <v>0</v>
      </c>
      <c r="V234" s="17">
        <v>0</v>
      </c>
      <c r="W234" s="17">
        <v>0</v>
      </c>
      <c r="X234" s="17"/>
      <c r="Y234" s="17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</row>
    <row r="235" spans="1:77" hidden="1">
      <c r="A235" s="6">
        <v>2</v>
      </c>
      <c r="B235" s="7" t="s">
        <v>163</v>
      </c>
      <c r="C235" s="1"/>
      <c r="D235" s="17"/>
      <c r="E235" s="184">
        <v>860</v>
      </c>
      <c r="F235" s="17"/>
      <c r="G235" s="17"/>
      <c r="H235" s="21" t="s">
        <v>114</v>
      </c>
      <c r="I235" s="19">
        <v>1</v>
      </c>
      <c r="J235" s="17">
        <v>0</v>
      </c>
      <c r="K235" s="18" t="s">
        <v>113</v>
      </c>
      <c r="L235" s="17"/>
      <c r="M235" s="18" t="s">
        <v>112</v>
      </c>
      <c r="N235" s="17"/>
      <c r="O235" s="21" t="s">
        <v>56</v>
      </c>
      <c r="P235" s="17"/>
      <c r="Q235" s="17">
        <v>1</v>
      </c>
      <c r="R235" s="17"/>
      <c r="S235" s="22"/>
      <c r="T235" s="21"/>
      <c r="U235" s="23"/>
      <c r="V235" s="23"/>
      <c r="W235" s="23"/>
      <c r="X235" s="17"/>
      <c r="Y235" s="17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</row>
    <row r="236" spans="1:77" hidden="1">
      <c r="A236" s="6">
        <v>3</v>
      </c>
      <c r="B236" s="7" t="s">
        <v>18</v>
      </c>
      <c r="C236" s="1"/>
      <c r="D236" s="17"/>
      <c r="E236" s="17"/>
      <c r="F236" s="17"/>
      <c r="G236" s="17"/>
      <c r="H236" s="21" t="s">
        <v>111</v>
      </c>
      <c r="I236" s="19">
        <v>2</v>
      </c>
      <c r="J236" s="17">
        <v>0</v>
      </c>
      <c r="K236" s="18" t="s">
        <v>110</v>
      </c>
      <c r="L236" s="17"/>
      <c r="M236" s="18" t="s">
        <v>109</v>
      </c>
      <c r="N236" s="17"/>
      <c r="O236" s="21" t="s">
        <v>55</v>
      </c>
      <c r="P236" s="17"/>
      <c r="Q236" s="17">
        <v>2</v>
      </c>
      <c r="R236" s="17"/>
      <c r="S236" s="22"/>
      <c r="T236" s="21"/>
      <c r="U236" s="23"/>
      <c r="V236" s="23"/>
      <c r="W236" s="23"/>
      <c r="X236" s="17"/>
      <c r="Y236" s="17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</row>
    <row r="237" spans="1:77" hidden="1">
      <c r="A237" s="6">
        <v>4</v>
      </c>
      <c r="B237" s="7" t="s">
        <v>164</v>
      </c>
      <c r="C237" s="1"/>
      <c r="D237" s="17"/>
      <c r="E237" s="17"/>
      <c r="F237" s="17"/>
      <c r="G237" s="17"/>
      <c r="H237" s="21" t="s">
        <v>108</v>
      </c>
      <c r="I237" s="19">
        <v>3</v>
      </c>
      <c r="J237" s="17"/>
      <c r="K237" s="18" t="s">
        <v>107</v>
      </c>
      <c r="L237" s="17"/>
      <c r="M237" s="18" t="s">
        <v>106</v>
      </c>
      <c r="N237" s="17"/>
      <c r="O237" s="21" t="s">
        <v>88</v>
      </c>
      <c r="P237" s="17"/>
      <c r="Q237" s="17">
        <v>1</v>
      </c>
      <c r="R237" s="17"/>
      <c r="S237" s="22"/>
      <c r="T237" s="21"/>
      <c r="U237" s="23"/>
      <c r="V237" s="23"/>
      <c r="W237" s="23"/>
      <c r="X237" s="17"/>
      <c r="Y237" s="17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</row>
    <row r="238" spans="1:77" hidden="1">
      <c r="A238" s="6">
        <v>5</v>
      </c>
      <c r="B238" s="7" t="s">
        <v>168</v>
      </c>
      <c r="C238" s="1"/>
      <c r="D238" s="17"/>
      <c r="E238" s="17"/>
      <c r="F238" s="17"/>
      <c r="G238" s="17"/>
      <c r="H238" s="21" t="s">
        <v>105</v>
      </c>
      <c r="I238" s="19">
        <v>4</v>
      </c>
      <c r="J238" s="17"/>
      <c r="K238" s="18" t="s">
        <v>104</v>
      </c>
      <c r="L238" s="17"/>
      <c r="M238" s="18" t="s">
        <v>103</v>
      </c>
      <c r="N238" s="17"/>
      <c r="O238" s="21" t="s">
        <v>87</v>
      </c>
      <c r="P238" s="17"/>
      <c r="Q238" s="17">
        <v>2</v>
      </c>
      <c r="R238" s="17"/>
      <c r="S238" s="22"/>
      <c r="T238" s="21"/>
      <c r="U238" s="23"/>
      <c r="V238" s="23"/>
      <c r="W238" s="23"/>
      <c r="X238" s="17"/>
      <c r="Y238" s="17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</row>
    <row r="239" spans="1:77" hidden="1">
      <c r="A239" s="6">
        <v>6</v>
      </c>
      <c r="B239" s="7" t="s">
        <v>169</v>
      </c>
      <c r="C239" s="1"/>
      <c r="D239" s="17"/>
      <c r="E239" s="17"/>
      <c r="F239" s="17"/>
      <c r="G239" s="17"/>
      <c r="H239" s="21" t="s">
        <v>146</v>
      </c>
      <c r="I239" s="19">
        <v>5</v>
      </c>
      <c r="J239" s="17"/>
      <c r="K239" s="18" t="s">
        <v>249</v>
      </c>
      <c r="L239" s="17"/>
      <c r="M239" s="18" t="s">
        <v>102</v>
      </c>
      <c r="N239" s="17"/>
      <c r="O239" s="21" t="s">
        <v>85</v>
      </c>
      <c r="P239" s="17"/>
      <c r="Q239" s="17">
        <v>3</v>
      </c>
      <c r="R239" s="17"/>
      <c r="S239" s="22"/>
      <c r="T239" s="21"/>
      <c r="U239" s="23"/>
      <c r="V239" s="23"/>
      <c r="W239" s="23"/>
      <c r="X239" s="17"/>
      <c r="Y239" s="17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</row>
    <row r="240" spans="1:77" hidden="1">
      <c r="A240" s="6">
        <v>7</v>
      </c>
      <c r="B240" s="7" t="s">
        <v>165</v>
      </c>
      <c r="C240" s="1"/>
      <c r="D240" s="17"/>
      <c r="E240" s="17"/>
      <c r="F240" s="17"/>
      <c r="G240" s="17"/>
      <c r="H240" s="21" t="s">
        <v>147</v>
      </c>
      <c r="I240" s="19">
        <v>6</v>
      </c>
      <c r="J240" s="17"/>
      <c r="K240" s="18" t="s">
        <v>152</v>
      </c>
      <c r="L240" s="17"/>
      <c r="M240" s="18" t="s">
        <v>101</v>
      </c>
      <c r="N240" s="17"/>
      <c r="O240" s="21" t="s">
        <v>84</v>
      </c>
      <c r="P240" s="17"/>
      <c r="Q240" s="17">
        <v>1</v>
      </c>
      <c r="R240" s="17"/>
      <c r="S240" s="22"/>
      <c r="T240" s="21"/>
      <c r="U240" s="23"/>
      <c r="V240" s="23"/>
      <c r="W240" s="23"/>
      <c r="X240" s="17"/>
      <c r="Y240" s="17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</row>
    <row r="241" spans="1:77" hidden="1">
      <c r="A241" s="319">
        <v>8</v>
      </c>
      <c r="B241" s="7" t="s">
        <v>352</v>
      </c>
      <c r="C241" s="17"/>
      <c r="D241" s="17"/>
      <c r="E241" s="17"/>
      <c r="F241" s="17"/>
      <c r="G241" s="17"/>
      <c r="H241" s="21" t="s">
        <v>148</v>
      </c>
      <c r="I241" s="19">
        <v>7</v>
      </c>
      <c r="J241" s="17"/>
      <c r="K241" s="18" t="s">
        <v>153</v>
      </c>
      <c r="L241" s="17"/>
      <c r="M241" s="18" t="s">
        <v>100</v>
      </c>
      <c r="N241" s="17"/>
      <c r="O241" s="21" t="s">
        <v>83</v>
      </c>
      <c r="P241" s="17"/>
      <c r="Q241" s="17">
        <v>2</v>
      </c>
      <c r="R241" s="17"/>
      <c r="S241" s="22"/>
      <c r="T241" s="21"/>
      <c r="U241" s="23"/>
      <c r="V241" s="23"/>
      <c r="W241" s="23"/>
      <c r="X241" s="17"/>
      <c r="Y241" s="17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</row>
    <row r="242" spans="1:77" hidden="1">
      <c r="A242" s="17"/>
      <c r="B242" s="17"/>
      <c r="C242" s="17"/>
      <c r="D242" s="17"/>
      <c r="E242" s="17"/>
      <c r="F242" s="17"/>
      <c r="G242" s="17"/>
      <c r="H242" s="21" t="s">
        <v>149</v>
      </c>
      <c r="I242" s="19">
        <v>8</v>
      </c>
      <c r="J242" s="17"/>
      <c r="K242" s="18" t="s">
        <v>154</v>
      </c>
      <c r="L242" s="17"/>
      <c r="M242" s="18" t="s">
        <v>99</v>
      </c>
      <c r="N242" s="17"/>
      <c r="O242" s="21" t="s">
        <v>81</v>
      </c>
      <c r="P242" s="17"/>
      <c r="Q242" s="17">
        <v>3</v>
      </c>
      <c r="R242" s="17"/>
      <c r="S242" s="22"/>
      <c r="T242" s="21"/>
      <c r="U242" s="23"/>
      <c r="V242" s="23"/>
      <c r="W242" s="23"/>
      <c r="X242" s="17"/>
      <c r="Y242" s="17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</row>
    <row r="243" spans="1:77" hidden="1">
      <c r="A243" s="17"/>
      <c r="B243" s="17"/>
      <c r="C243" s="17"/>
      <c r="D243" s="17"/>
      <c r="E243" s="17"/>
      <c r="F243" s="17"/>
      <c r="G243" s="17"/>
      <c r="H243" s="21" t="s">
        <v>98</v>
      </c>
      <c r="I243" s="19">
        <v>9</v>
      </c>
      <c r="J243" s="17"/>
      <c r="K243" s="18" t="s">
        <v>155</v>
      </c>
      <c r="L243" s="17"/>
      <c r="M243" s="18" t="s">
        <v>97</v>
      </c>
      <c r="N243" s="17"/>
      <c r="O243" s="21" t="s">
        <v>80</v>
      </c>
      <c r="P243" s="17"/>
      <c r="Q243" s="17">
        <v>4</v>
      </c>
      <c r="R243" s="17"/>
      <c r="S243" s="22"/>
      <c r="T243" s="21"/>
      <c r="U243" s="23"/>
      <c r="V243" s="23"/>
      <c r="W243" s="23"/>
      <c r="X243" s="17"/>
      <c r="Y243" s="17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</row>
    <row r="244" spans="1:77" hidden="1">
      <c r="A244" s="17"/>
      <c r="B244" s="17"/>
      <c r="C244" s="17"/>
      <c r="D244" s="17"/>
      <c r="E244" s="17"/>
      <c r="F244" s="17"/>
      <c r="G244" s="17"/>
      <c r="H244" s="21" t="s">
        <v>319</v>
      </c>
      <c r="I244" s="19">
        <v>10</v>
      </c>
      <c r="J244" s="17"/>
      <c r="K244" s="18" t="s">
        <v>318</v>
      </c>
      <c r="L244" s="17"/>
      <c r="M244" s="18" t="s">
        <v>96</v>
      </c>
      <c r="N244" s="17"/>
      <c r="O244" s="21"/>
      <c r="P244" s="17"/>
      <c r="Q244" s="17"/>
      <c r="R244" s="17"/>
      <c r="S244" s="22"/>
      <c r="T244" s="21"/>
      <c r="U244" s="23"/>
      <c r="V244" s="23"/>
      <c r="W244" s="23"/>
      <c r="X244" s="17"/>
      <c r="Y244" s="17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</row>
    <row r="245" spans="1:77" hidden="1">
      <c r="A245" s="17"/>
      <c r="B245" s="17"/>
      <c r="C245" s="17"/>
      <c r="D245" s="17"/>
      <c r="E245" s="17"/>
      <c r="F245" s="17"/>
      <c r="G245" s="17"/>
      <c r="H245" s="21" t="s">
        <v>150</v>
      </c>
      <c r="I245" s="19">
        <v>11</v>
      </c>
      <c r="J245" s="17"/>
      <c r="K245" s="18" t="s">
        <v>321</v>
      </c>
      <c r="L245" s="17"/>
      <c r="M245" s="18" t="s">
        <v>95</v>
      </c>
      <c r="N245" s="17"/>
      <c r="O245" s="21" t="s">
        <v>157</v>
      </c>
      <c r="P245" s="17"/>
      <c r="Q245" s="17">
        <v>4</v>
      </c>
      <c r="R245" s="17"/>
      <c r="S245" s="22"/>
      <c r="T245" s="21"/>
      <c r="U245" s="23"/>
      <c r="V245" s="23"/>
      <c r="W245" s="23"/>
      <c r="X245" s="17"/>
      <c r="Y245" s="17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</row>
    <row r="246" spans="1:77" hidden="1">
      <c r="A246" s="17"/>
      <c r="B246" s="17"/>
      <c r="C246" s="17"/>
      <c r="D246" s="17"/>
      <c r="E246" s="17"/>
      <c r="F246" s="17"/>
      <c r="G246" s="17"/>
      <c r="H246" s="21" t="s">
        <v>151</v>
      </c>
      <c r="I246" s="19">
        <v>12</v>
      </c>
      <c r="J246" s="17"/>
      <c r="K246" s="18" t="s">
        <v>322</v>
      </c>
      <c r="L246" s="17"/>
      <c r="M246" s="18" t="s">
        <v>93</v>
      </c>
      <c r="N246" s="17"/>
      <c r="O246" s="21" t="s">
        <v>79</v>
      </c>
      <c r="P246" s="17"/>
      <c r="Q246" s="17">
        <v>5</v>
      </c>
      <c r="R246" s="17"/>
      <c r="S246" s="22"/>
      <c r="T246" s="21"/>
      <c r="U246" s="23"/>
      <c r="V246" s="23"/>
      <c r="W246" s="23"/>
      <c r="X246" s="17"/>
      <c r="Y246" s="17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</row>
    <row r="247" spans="1:77" hidden="1">
      <c r="A247" s="17"/>
      <c r="B247" s="17"/>
      <c r="C247" s="17"/>
      <c r="D247" s="17"/>
      <c r="E247" s="17"/>
      <c r="F247" s="17"/>
      <c r="G247" s="17"/>
      <c r="H247" s="21" t="s">
        <v>94</v>
      </c>
      <c r="I247" s="19">
        <v>13</v>
      </c>
      <c r="J247" s="17"/>
      <c r="K247" s="18" t="s">
        <v>323</v>
      </c>
      <c r="L247" s="17"/>
      <c r="M247" s="18" t="s">
        <v>91</v>
      </c>
      <c r="N247" s="17"/>
      <c r="O247" s="21" t="s">
        <v>78</v>
      </c>
      <c r="P247" s="17"/>
      <c r="Q247" s="17">
        <v>6</v>
      </c>
      <c r="R247" s="17"/>
      <c r="S247" s="22"/>
      <c r="T247" s="21"/>
      <c r="U247" s="23"/>
      <c r="V247" s="23"/>
      <c r="W247" s="23"/>
      <c r="X247" s="17"/>
      <c r="Y247" s="17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</row>
    <row r="248" spans="1:77" hidden="1">
      <c r="A248" s="17"/>
      <c r="B248" s="17"/>
      <c r="C248" s="17"/>
      <c r="D248" s="17"/>
      <c r="E248" s="17"/>
      <c r="F248" s="17"/>
      <c r="G248" s="17"/>
      <c r="H248" s="21"/>
      <c r="I248" s="19">
        <v>14</v>
      </c>
      <c r="J248" s="17"/>
      <c r="K248" s="18" t="s">
        <v>359</v>
      </c>
      <c r="L248" s="17"/>
      <c r="M248" s="18" t="s">
        <v>89</v>
      </c>
      <c r="N248" s="17"/>
      <c r="O248" s="21"/>
      <c r="P248" s="17"/>
      <c r="Q248" s="17"/>
      <c r="R248" s="17"/>
      <c r="S248" s="22"/>
      <c r="T248" s="21"/>
      <c r="U248" s="23"/>
      <c r="V248" s="23"/>
      <c r="W248" s="23"/>
      <c r="X248" s="17"/>
      <c r="Y248" s="17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</row>
    <row r="249" spans="1:77" hidden="1">
      <c r="A249" s="17"/>
      <c r="B249" s="17"/>
      <c r="C249" s="17"/>
      <c r="D249" s="17"/>
      <c r="E249" s="17"/>
      <c r="F249" s="17"/>
      <c r="G249" s="17"/>
      <c r="H249" s="21"/>
      <c r="I249" s="19">
        <v>15</v>
      </c>
      <c r="J249" s="17"/>
      <c r="K249" s="18" t="s">
        <v>360</v>
      </c>
      <c r="L249" s="17"/>
      <c r="M249" s="18" t="s">
        <v>320</v>
      </c>
      <c r="N249" s="17"/>
      <c r="O249" s="21"/>
      <c r="P249" s="17"/>
      <c r="Q249" s="17"/>
      <c r="R249" s="17"/>
      <c r="S249" s="22"/>
      <c r="T249" s="21"/>
      <c r="U249" s="23"/>
      <c r="V249" s="23"/>
      <c r="W249" s="23"/>
      <c r="X249" s="17"/>
      <c r="Y249" s="17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</row>
    <row r="250" spans="1:77" hidden="1">
      <c r="A250" s="17"/>
      <c r="B250" s="17"/>
      <c r="C250" s="17"/>
      <c r="D250" s="17"/>
      <c r="E250" s="17"/>
      <c r="F250" s="17"/>
      <c r="G250" s="17"/>
      <c r="H250" s="21" t="s">
        <v>92</v>
      </c>
      <c r="I250" s="19">
        <v>16</v>
      </c>
      <c r="J250" s="17"/>
      <c r="K250" s="18" t="s">
        <v>355</v>
      </c>
      <c r="L250" s="17"/>
      <c r="M250" s="18" t="s">
        <v>357</v>
      </c>
      <c r="N250" s="17"/>
      <c r="O250" s="21" t="s">
        <v>156</v>
      </c>
      <c r="P250" s="17"/>
      <c r="Q250" s="17">
        <v>7</v>
      </c>
      <c r="R250" s="17"/>
      <c r="S250" s="22"/>
      <c r="T250" s="21"/>
      <c r="U250" s="23"/>
      <c r="V250" s="23"/>
      <c r="W250" s="23"/>
      <c r="X250" s="17"/>
      <c r="Y250" s="17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</row>
    <row r="251" spans="1:77" ht="15" hidden="1">
      <c r="A251" s="17"/>
      <c r="B251" s="20" t="s">
        <v>50</v>
      </c>
      <c r="C251" s="17"/>
      <c r="D251" s="20" t="s">
        <v>51</v>
      </c>
      <c r="E251" s="17"/>
      <c r="F251" s="17"/>
      <c r="G251" s="17"/>
      <c r="H251" s="21" t="s">
        <v>90</v>
      </c>
      <c r="I251" s="19">
        <v>17</v>
      </c>
      <c r="J251" s="17"/>
      <c r="K251" s="18" t="s">
        <v>356</v>
      </c>
      <c r="L251" s="17"/>
      <c r="M251" s="18" t="s">
        <v>358</v>
      </c>
      <c r="N251" s="17"/>
      <c r="O251" s="21" t="s">
        <v>74</v>
      </c>
      <c r="P251" s="17"/>
      <c r="Q251" s="17">
        <v>8</v>
      </c>
      <c r="R251" s="17"/>
      <c r="S251" s="22"/>
      <c r="T251" s="21"/>
      <c r="U251" s="23"/>
      <c r="V251" s="23"/>
      <c r="W251" s="23"/>
      <c r="X251" s="17"/>
      <c r="Y251" s="17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</row>
    <row r="252" spans="1:77" hidden="1">
      <c r="A252" s="17"/>
      <c r="B252" s="17" t="str">
        <f>IF(C43=B234,"0",IF(C43=B235,"1",IF(C43=B236,"16",IF(C43=B237,"16",IF(C43=B238,"14",IF(C43=B239,"14",IF(C43=B240,"16","")))))))</f>
        <v/>
      </c>
      <c r="C252" s="17"/>
      <c r="D252" s="17" t="str">
        <f>IF(E43=B234,"0",IF(E43=B235,"1",IF(E43=B236,"16",IF(E43=B237,"16",IF(E43=B238,"14",IF(E43=B239,"14",IF(E43=B240,"16",IF(E43=B241,"8",""))))))))</f>
        <v/>
      </c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21" t="s">
        <v>71</v>
      </c>
      <c r="P252" s="17"/>
      <c r="Q252" s="17">
        <v>9</v>
      </c>
      <c r="R252" s="17"/>
      <c r="S252" s="22"/>
      <c r="T252" s="21"/>
      <c r="U252" s="23"/>
      <c r="V252" s="23"/>
      <c r="W252" s="23"/>
      <c r="X252" s="17"/>
      <c r="Y252" s="17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</row>
    <row r="253" spans="1:77" ht="15" hidden="1">
      <c r="A253" s="17"/>
      <c r="B253" s="17" t="str">
        <f>IF(B252="1",K235,IF(B252="16",K250,IF(B252="0",H234,IF(B252="14",K248,""))))</f>
        <v/>
      </c>
      <c r="C253" s="17"/>
      <c r="D253" s="17" t="str">
        <f>IF($D$252="1",K235,IF(D252="14",K248,IF(D252="0",H234,IF(D252="8",I234,IF(D252="16",K250,"")))))</f>
        <v/>
      </c>
      <c r="E253" s="17"/>
      <c r="F253" s="17"/>
      <c r="G253" s="17"/>
      <c r="H253" s="20" t="s">
        <v>50</v>
      </c>
      <c r="I253" s="17">
        <v>100</v>
      </c>
      <c r="J253" s="177" t="s">
        <v>51</v>
      </c>
      <c r="K253" s="17"/>
      <c r="L253" s="17"/>
      <c r="M253" s="17"/>
      <c r="N253" s="17"/>
      <c r="O253" s="21" t="s">
        <v>68</v>
      </c>
      <c r="P253" s="17"/>
      <c r="Q253" s="17">
        <v>10</v>
      </c>
      <c r="R253" s="17"/>
      <c r="S253" s="22"/>
      <c r="T253" s="21"/>
      <c r="U253" s="23"/>
      <c r="V253" s="23"/>
      <c r="W253" s="23"/>
      <c r="X253" s="17"/>
      <c r="Y253" s="17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</row>
    <row r="254" spans="1:77" hidden="1">
      <c r="A254" s="17"/>
      <c r="B254" s="17" t="str">
        <f>IF($B$252="1",K236,IF(B252="14",K249,""))</f>
        <v/>
      </c>
      <c r="C254" s="17"/>
      <c r="D254" s="17" t="str">
        <f>IF($D$252="1",K236,IF(D252="14",K249,""))</f>
        <v/>
      </c>
      <c r="E254" s="17"/>
      <c r="F254" s="17"/>
      <c r="G254" s="17" t="s">
        <v>250</v>
      </c>
      <c r="H254" s="17" t="str">
        <f>IF(C70=H234,J235,IF(C70=K235,I235,IF(C70=K236,I236,IF(C70=K237,I237,IF(C70=K238,I238,IF(C70=K239,I239,IF(C70=K240,I240,IF(C70=K241,I241,IF(C70=K242,I242,IF(C70=K243,I243,IF(C70=K244,I244,IF(C70=K245,I245,IF(C70=K246,I246,IF(C70=K247,I247,IF(C70=K250,I250,IF(C70=K251,I251,IF(C70=K248,I248,IF(C70=K249,I249,""))))))))))))))))))</f>
        <v/>
      </c>
      <c r="I254" s="17"/>
      <c r="J254" s="320" t="str">
        <f>IF(E70=H234,J235,IF(E70=K235,I235,IF(E70=K236,I236,IF(E70=K237,I237,IF(E70=K238,I238,IF(E70=K239,I239,IF(E70=K240,I240,IF(E70=K241,I241,IF(E70=K242,I242,IF(E70=K243,I243,IF(E70=K244,I244,IF(E70=K245,I245,IF(E70=K246,I246,IF(E70=K247,I247,IF(E70=K250,I250,IF(E70=K251,I251,IF(E70=I234,J236,IF(E70=K248,I248,IF(E70=K249,I249,"")))))))))))))))))))</f>
        <v/>
      </c>
      <c r="K254" s="17"/>
      <c r="L254" s="17"/>
      <c r="M254" s="17"/>
      <c r="N254" s="17"/>
      <c r="O254" s="21" t="s">
        <v>67</v>
      </c>
      <c r="P254" s="17"/>
      <c r="Q254" s="17">
        <v>11</v>
      </c>
      <c r="R254" s="17"/>
      <c r="S254" s="22"/>
      <c r="T254" s="21"/>
      <c r="U254" s="23"/>
      <c r="V254" s="23"/>
      <c r="W254" s="23"/>
      <c r="X254" s="17"/>
      <c r="Y254" s="17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</row>
    <row r="255" spans="1:77" hidden="1">
      <c r="A255" s="17"/>
      <c r="B255" s="17" t="str">
        <f t="shared" ref="B255:B265" si="2">IF($B$252="1",K237,"")</f>
        <v/>
      </c>
      <c r="C255" s="17"/>
      <c r="D255" s="17" t="str">
        <f t="shared" ref="D255:D265" si="3">IF($D$252="1",K237,"")</f>
        <v/>
      </c>
      <c r="E255" s="17"/>
      <c r="F255" s="17" t="s">
        <v>251</v>
      </c>
      <c r="G255" s="1"/>
      <c r="H255" s="17" t="str">
        <f>IF(C71=O235,(H254*I253)+Q235,IF(C71=O237,(H254*I253)+Q237,IF(C71=O236,(H254*I253)+Q236,IF(C71=O238,(H254*I253)+Q238,IF(C71=O239,(H254*I253)+Q239,IF(C71=O240,(H254*I253)+Q240,IF(C71=O241,(H254*I253)+Q241,IF(C71=O242,(H254*I253)+Q242,IF(C71=O243,(H254*I253)+Q243,IF(C71=O245,(H254*I253)+Q245,IF(C71=O246,(H254*I253)+Q246,IF(C71=O247,(H254*I253)+Q247,IF(C71=O250,(H254*I253)+Q250,IF(C71=O251,(H254*I253)+Q251,IF(C71=O252,(H254*I253)+Q252,IF(C71=O253,(H254*I253)+Q253,IF(C71=O254,(H254*I253)+Q254,IF(C71=O255,(H254*I253)+Q255,IF(C71=O256,(H254*I253)+Q256,IF(C71=O257,(H254*I253)+Q257,IF(C71=O258,(H254*I253)+Q258,IF(C71=O259,(H254*I253)+Q259,IF(C71=O260,(H254*I253)+Q260,IF(C71=O261,(H254*I253)+Q261,IF(C71=O262,(H254*I253)+Q262,IF(C71=O263,(H254*I253)+Q263,IF(C71=O264,(H254*I253)+Q264,"")))))))))))))))))))))))))))</f>
        <v/>
      </c>
      <c r="I255" s="17"/>
      <c r="J255" s="178" t="str">
        <f>IF(E71=O235,(J254*I253)+Q235,IF(E71=O237,(J254*I253)+Q237,IF(E71=O236,(J254*I253)+Q236,IF(E71=O238,(J254*I253)+Q238,IF(E71=O239,(J254*I253)+Q239,IF(E71=O240,(J254*I253)+Q240,IF(E71=O241,(J254*I253)+Q241,IF(E71=O242,(J254*I253)+Q242,IF(E71=O243,(J254*I253)+Q243,IF(E71=O245,(J254*I253)+Q245,IF(E71=O246,(J254*I253)+Q246,IF(E71=O247,(J254*I253)+Q247,IF(E71=O250,(J254*I253)+Q250,IF(E71=O251,(J254*I253)+Q251,IF(E71=O252,(J254*I253)+Q252,IF(E71=O253,(J254*I253)+Q253,IF(E71=O254,(J254*I253)+Q254,IF(E71=O255,(J254*I253)+Q255,IF(E71=O256,(J254*I253)+Q256,IF(E71=O257,(J254*I253)+Q257,IF(E71=O258,(J254*I253)+Q258,IF(E71=O259,(J254*I253)+Q259,IF(E71=O260,(J254*I253)+Q260,IF(E71=O261,(J254*I253)+Q261,IF(E71=O262,(J254*I253)+Q262,IF(E71=O263,(J254*I253)+Q263,IF(E71=O264,(J254*I253)+Q264,"")))))))))))))))))))))))))))</f>
        <v/>
      </c>
      <c r="K255" s="17"/>
      <c r="L255" s="17"/>
      <c r="M255" s="17"/>
      <c r="N255" s="17"/>
      <c r="O255" s="21" t="s">
        <v>66</v>
      </c>
      <c r="P255" s="17"/>
      <c r="Q255" s="17">
        <v>12</v>
      </c>
      <c r="R255" s="17"/>
      <c r="S255" s="22"/>
      <c r="T255" s="21"/>
      <c r="U255" s="23"/>
      <c r="V255" s="23"/>
      <c r="W255" s="23"/>
      <c r="X255" s="17"/>
      <c r="Y255" s="17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</row>
    <row r="256" spans="1:77" hidden="1">
      <c r="A256" s="17"/>
      <c r="B256" s="17" t="str">
        <f t="shared" si="2"/>
        <v/>
      </c>
      <c r="C256" s="17"/>
      <c r="D256" s="17" t="str">
        <f t="shared" si="3"/>
        <v/>
      </c>
      <c r="E256" s="17"/>
      <c r="F256" s="17"/>
      <c r="G256" s="17"/>
      <c r="H256" s="17" t="str">
        <f>IF($H$254=J235,H234,IF($H$254=I235,O235,IF(H254=I236,O235,IF(H254=I237,O235,IF(H254=I238,O235,IF(H254=I239,O235,IF(H254=I240,O235,IF(H254=I241,O235,IF(H254=I242,O235,IF(H254=I243,O235,IF(H254=I244,O235,IF(H254=I245,O235,IF(H254=I246,O235,IF(H254=I247,O235,IF(H254=I250,O237,IF(H254=I251,O235,""))))))))))))))))</f>
        <v/>
      </c>
      <c r="I256" s="17"/>
      <c r="J256" s="178" t="str">
        <f>IF($J$254=J235,H234,IF($J$254=I235,O235,IF(J254=I236,O235,IF(J254=I237,O235,IF(J254=I238,O235,IF(J254=I239,O235,IF(J254=I240,O235,IF(J254=I241,O235,IF(J254=I242,O235,IF(J254=I243,O235,IF(J254=I244,O235,IF(J254=I245,O235,IF(J254=I246,O235,IF(J254=I247,O235,IF(J254=I250,O237,IF(J254=I251,O235,IF(J254=J236,I234,"")))))))))))))))))</f>
        <v/>
      </c>
      <c r="K256" s="17"/>
      <c r="L256" s="17"/>
      <c r="M256" s="17"/>
      <c r="N256" s="17"/>
      <c r="O256" s="21" t="s">
        <v>65</v>
      </c>
      <c r="P256" s="17"/>
      <c r="Q256" s="17">
        <v>13</v>
      </c>
      <c r="R256" s="17"/>
      <c r="S256" s="22"/>
      <c r="T256" s="21"/>
      <c r="U256" s="23"/>
      <c r="V256" s="23"/>
      <c r="W256" s="23"/>
      <c r="X256" s="17"/>
      <c r="Y256" s="17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</row>
    <row r="257" spans="1:77" hidden="1">
      <c r="A257" s="17"/>
      <c r="B257" s="17" t="str">
        <f t="shared" si="2"/>
        <v/>
      </c>
      <c r="C257" s="17"/>
      <c r="D257" s="17" t="str">
        <f t="shared" si="3"/>
        <v/>
      </c>
      <c r="E257" s="17"/>
      <c r="F257" s="17"/>
      <c r="G257" s="17"/>
      <c r="H257" s="17" t="str">
        <f>IF($H$254=1,O236,IF($H$254=2," ",IF($H$254=3,O236,IF($H$254&lt;10," ",IF($H$254&lt;14,O236,IF($H$254=16,O238,IF(H254=I251,O236,"")))))))</f>
        <v/>
      </c>
      <c r="I257" s="17"/>
      <c r="J257" s="178" t="str">
        <f>IF($J$254=1,O236,IF($J$254=2," ",IF($J$254=3,O236,IF($J$254&lt;10," ",IF($J$254&lt;14,O236,IF($J$254=16,O238,IF(J254=I251,O236,"")))))))</f>
        <v/>
      </c>
      <c r="K257" s="17"/>
      <c r="L257" s="17"/>
      <c r="M257" s="17"/>
      <c r="N257" s="17"/>
      <c r="O257" s="21" t="s">
        <v>64</v>
      </c>
      <c r="P257" s="17"/>
      <c r="Q257" s="17">
        <v>14</v>
      </c>
      <c r="R257" s="17"/>
      <c r="S257" s="22"/>
      <c r="T257" s="21"/>
      <c r="U257" s="23"/>
      <c r="V257" s="23"/>
      <c r="W257" s="23"/>
      <c r="X257" s="17"/>
      <c r="Y257" s="17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</row>
    <row r="258" spans="1:77" hidden="1">
      <c r="A258" s="17"/>
      <c r="B258" s="17" t="str">
        <f t="shared" si="2"/>
        <v/>
      </c>
      <c r="C258" s="17"/>
      <c r="D258" s="17" t="str">
        <f t="shared" si="3"/>
        <v/>
      </c>
      <c r="E258" s="17"/>
      <c r="F258" s="17"/>
      <c r="G258" s="17"/>
      <c r="H258" s="17" t="str">
        <f>IF($H$254=16,O239,"")</f>
        <v/>
      </c>
      <c r="I258" s="17"/>
      <c r="J258" s="178" t="str">
        <f>IF($J$254=16,O239,"")</f>
        <v/>
      </c>
      <c r="K258" s="17"/>
      <c r="L258" s="17"/>
      <c r="M258" s="17"/>
      <c r="N258" s="17"/>
      <c r="O258" s="21" t="s">
        <v>63</v>
      </c>
      <c r="P258" s="17"/>
      <c r="Q258" s="17">
        <v>15</v>
      </c>
      <c r="R258" s="17"/>
      <c r="S258" s="22"/>
      <c r="T258" s="21"/>
      <c r="U258" s="23"/>
      <c r="V258" s="23"/>
      <c r="W258" s="23"/>
      <c r="X258" s="17"/>
      <c r="Y258" s="17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</row>
    <row r="259" spans="1:77" hidden="1">
      <c r="A259" s="17"/>
      <c r="B259" s="17" t="str">
        <f t="shared" si="2"/>
        <v/>
      </c>
      <c r="C259" s="17"/>
      <c r="D259" s="17" t="str">
        <f t="shared" si="3"/>
        <v/>
      </c>
      <c r="E259" s="17"/>
      <c r="F259" s="17"/>
      <c r="G259" s="17"/>
      <c r="H259" s="17" t="str">
        <f>IF($H$254=14,O240,IF(H254=15,O240,""))</f>
        <v/>
      </c>
      <c r="I259" s="17"/>
      <c r="J259" s="178" t="str">
        <f>IF($J$254=14,O240,IF(J254=15,O240,""))</f>
        <v/>
      </c>
      <c r="K259" s="17"/>
      <c r="L259" s="17"/>
      <c r="M259" s="17"/>
      <c r="N259" s="17"/>
      <c r="O259" s="21" t="s">
        <v>62</v>
      </c>
      <c r="P259" s="17"/>
      <c r="Q259" s="17">
        <v>16</v>
      </c>
      <c r="R259" s="17"/>
      <c r="S259" s="22"/>
      <c r="T259" s="21"/>
      <c r="U259" s="23"/>
      <c r="V259" s="23"/>
      <c r="W259" s="23"/>
      <c r="X259" s="17"/>
      <c r="Y259" s="17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</row>
    <row r="260" spans="1:77" hidden="1">
      <c r="A260" s="17"/>
      <c r="B260" s="17" t="str">
        <f t="shared" si="2"/>
        <v/>
      </c>
      <c r="C260" s="17"/>
      <c r="D260" s="17" t="str">
        <f t="shared" si="3"/>
        <v/>
      </c>
      <c r="E260" s="71"/>
      <c r="F260" s="17"/>
      <c r="G260" s="17"/>
      <c r="H260" s="17" t="str">
        <f>IF($H$254=14,O241,IF(H254=15,O241,""))</f>
        <v/>
      </c>
      <c r="I260" s="17"/>
      <c r="J260" s="178" t="str">
        <f>IF($J$254=14,O241,IF(J254=15,O241,""))</f>
        <v/>
      </c>
      <c r="K260" s="17"/>
      <c r="L260" s="17"/>
      <c r="M260" s="17"/>
      <c r="N260" s="17"/>
      <c r="O260" s="21" t="s">
        <v>61</v>
      </c>
      <c r="P260" s="17"/>
      <c r="Q260" s="17">
        <v>17</v>
      </c>
      <c r="R260" s="17"/>
      <c r="S260" s="22"/>
      <c r="T260" s="21"/>
      <c r="U260" s="23"/>
      <c r="V260" s="23"/>
      <c r="W260" s="23"/>
      <c r="X260" s="17"/>
      <c r="Y260" s="17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</row>
    <row r="261" spans="1:77" hidden="1">
      <c r="A261" s="17"/>
      <c r="B261" s="17" t="str">
        <f t="shared" si="2"/>
        <v/>
      </c>
      <c r="C261" s="17"/>
      <c r="D261" s="17" t="str">
        <f t="shared" si="3"/>
        <v/>
      </c>
      <c r="E261" s="17"/>
      <c r="F261" s="17"/>
      <c r="G261" s="17"/>
      <c r="H261" s="17" t="str">
        <f>IF($H$254=14,O242,IF(H254=15,O242,""))</f>
        <v/>
      </c>
      <c r="I261" s="17"/>
      <c r="J261" s="178" t="str">
        <f>IF($J$254=14,O242,IF(J254=15,O242,""))</f>
        <v/>
      </c>
      <c r="K261" s="17"/>
      <c r="L261" s="17"/>
      <c r="M261" s="17"/>
      <c r="N261" s="17"/>
      <c r="O261" s="21" t="s">
        <v>60</v>
      </c>
      <c r="P261" s="17"/>
      <c r="Q261" s="17">
        <v>18</v>
      </c>
      <c r="R261" s="17"/>
      <c r="S261" s="22"/>
      <c r="T261" s="21"/>
      <c r="U261" s="75"/>
      <c r="V261" s="23"/>
      <c r="W261" s="23"/>
      <c r="X261" s="17"/>
      <c r="Y261" s="17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</row>
    <row r="262" spans="1:77" hidden="1">
      <c r="A262" s="17"/>
      <c r="B262" s="17" t="str">
        <f t="shared" si="2"/>
        <v/>
      </c>
      <c r="C262" s="17"/>
      <c r="D262" s="17" t="str">
        <f t="shared" si="3"/>
        <v/>
      </c>
      <c r="E262" s="17"/>
      <c r="F262" s="17"/>
      <c r="G262" s="17"/>
      <c r="H262" s="17" t="str">
        <f>IF($H$254=14,O243,IF(H254=15,O243,""))</f>
        <v/>
      </c>
      <c r="I262" s="17"/>
      <c r="J262" s="178" t="str">
        <f>IF($J$254=14,O243,IF(J254=15,O243,""))</f>
        <v/>
      </c>
      <c r="K262" s="17"/>
      <c r="L262" s="17"/>
      <c r="M262" s="17"/>
      <c r="N262" s="17"/>
      <c r="O262" s="21" t="s">
        <v>59</v>
      </c>
      <c r="P262" s="17"/>
      <c r="Q262" s="17">
        <v>19</v>
      </c>
      <c r="R262" s="17"/>
      <c r="S262" s="22"/>
      <c r="T262" s="21"/>
      <c r="U262" s="23"/>
      <c r="V262" s="23"/>
      <c r="W262" s="23"/>
      <c r="X262" s="17"/>
      <c r="Y262" s="17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</row>
    <row r="263" spans="1:77" hidden="1">
      <c r="A263" s="17"/>
      <c r="B263" s="17" t="str">
        <f t="shared" si="2"/>
        <v/>
      </c>
      <c r="C263" s="17"/>
      <c r="D263" s="17" t="str">
        <f t="shared" si="3"/>
        <v/>
      </c>
      <c r="E263" s="17"/>
      <c r="F263" s="17"/>
      <c r="G263" s="17"/>
      <c r="H263" s="17" t="str">
        <f>IF($H$254=16,O245,"")</f>
        <v/>
      </c>
      <c r="I263" s="17"/>
      <c r="J263" s="178" t="str">
        <f>IF($J$254=16,O245,"")</f>
        <v/>
      </c>
      <c r="K263" s="17"/>
      <c r="L263" s="17"/>
      <c r="M263" s="17"/>
      <c r="N263" s="17"/>
      <c r="O263" s="21" t="s">
        <v>58</v>
      </c>
      <c r="P263" s="17"/>
      <c r="Q263" s="17">
        <v>20</v>
      </c>
      <c r="R263" s="17"/>
      <c r="S263" s="22"/>
      <c r="T263" s="21"/>
      <c r="U263" s="23"/>
      <c r="V263" s="23"/>
      <c r="W263" s="23"/>
      <c r="X263" s="17"/>
      <c r="Y263" s="17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</row>
    <row r="264" spans="1:77" hidden="1">
      <c r="A264" s="17"/>
      <c r="B264" s="17" t="str">
        <f t="shared" si="2"/>
        <v/>
      </c>
      <c r="C264" s="17"/>
      <c r="D264" s="17" t="str">
        <f t="shared" si="3"/>
        <v/>
      </c>
      <c r="E264" s="17"/>
      <c r="F264" s="17"/>
      <c r="G264" s="17"/>
      <c r="H264" s="17" t="str">
        <f>IF($H$254=16,O246,"")</f>
        <v/>
      </c>
      <c r="I264" s="17"/>
      <c r="J264" s="178" t="str">
        <f>IF($J$254=16,O246,"")</f>
        <v/>
      </c>
      <c r="K264" s="17"/>
      <c r="L264" s="17"/>
      <c r="M264" s="17"/>
      <c r="N264" s="17"/>
      <c r="O264" s="179" t="s">
        <v>57</v>
      </c>
      <c r="P264" s="17"/>
      <c r="Q264" s="17">
        <v>21</v>
      </c>
      <c r="R264" s="17"/>
      <c r="S264" s="22"/>
      <c r="T264" s="21"/>
      <c r="U264" s="23"/>
      <c r="V264" s="23"/>
      <c r="W264" s="23"/>
      <c r="X264" s="17"/>
      <c r="Y264" s="17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</row>
    <row r="265" spans="1:77" hidden="1">
      <c r="A265" s="17"/>
      <c r="B265" s="17" t="str">
        <f t="shared" si="2"/>
        <v/>
      </c>
      <c r="C265" s="17"/>
      <c r="D265" s="17" t="str">
        <f t="shared" si="3"/>
        <v/>
      </c>
      <c r="E265" s="17"/>
      <c r="F265" s="17"/>
      <c r="G265" s="17"/>
      <c r="H265" s="17" t="str">
        <f>IF($H$254=16,O247,"")</f>
        <v/>
      </c>
      <c r="I265" s="17"/>
      <c r="J265" s="178" t="str">
        <f>IF($J$254=16,O247,"")</f>
        <v/>
      </c>
      <c r="K265" s="17"/>
      <c r="L265" s="17"/>
      <c r="M265" s="17"/>
      <c r="N265" s="17"/>
      <c r="O265" s="180"/>
      <c r="P265" s="17"/>
      <c r="Q265" s="1"/>
      <c r="R265" s="17"/>
      <c r="S265" s="22"/>
      <c r="T265" s="21"/>
      <c r="U265" s="23"/>
      <c r="V265" s="23"/>
      <c r="W265" s="23"/>
      <c r="X265" s="17"/>
      <c r="Y265" s="17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</row>
    <row r="266" spans="1:77" hidden="1">
      <c r="A266" s="336"/>
      <c r="B266" s="17" t="str">
        <f>IF($B$252="1",K251,"")</f>
        <v/>
      </c>
      <c r="C266" s="17"/>
      <c r="D266" s="17" t="str">
        <f>IF($D$252="1",K251,"")</f>
        <v/>
      </c>
      <c r="E266" s="17"/>
      <c r="F266" s="17"/>
      <c r="G266" s="17"/>
      <c r="H266" s="17" t="str">
        <f t="shared" ref="H266:H280" si="4">IF($H$254=16,O250,"")</f>
        <v/>
      </c>
      <c r="I266" s="17"/>
      <c r="J266" s="178" t="str">
        <f t="shared" ref="J266:J280" si="5">IF($J$254=16,O250,"")</f>
        <v/>
      </c>
      <c r="K266" s="17"/>
      <c r="L266" s="17"/>
      <c r="M266" s="17"/>
      <c r="N266" s="17"/>
      <c r="O266" s="180"/>
      <c r="P266" s="17"/>
      <c r="Q266" s="17"/>
      <c r="R266" s="17"/>
      <c r="S266" s="22"/>
      <c r="T266" s="21"/>
      <c r="U266" s="23"/>
      <c r="V266" s="23"/>
      <c r="W266" s="23"/>
      <c r="X266" s="17"/>
      <c r="Y266" s="17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</row>
    <row r="267" spans="1:77" hidden="1">
      <c r="A267" s="17"/>
      <c r="B267" s="17"/>
      <c r="C267" s="17"/>
      <c r="D267" s="17"/>
      <c r="E267" s="17"/>
      <c r="F267" s="17"/>
      <c r="G267" s="17"/>
      <c r="H267" s="17" t="str">
        <f t="shared" si="4"/>
        <v/>
      </c>
      <c r="I267" s="17"/>
      <c r="J267" s="178" t="str">
        <f t="shared" si="5"/>
        <v/>
      </c>
      <c r="K267" s="17"/>
      <c r="L267" s="17"/>
      <c r="M267" s="17"/>
      <c r="N267" s="17"/>
      <c r="O267" s="145"/>
      <c r="P267" s="17"/>
      <c r="Q267" s="17"/>
      <c r="R267" s="17"/>
      <c r="S267" s="22"/>
      <c r="T267" s="21"/>
      <c r="U267" s="23"/>
      <c r="V267" s="23"/>
      <c r="W267" s="23"/>
      <c r="X267" s="17"/>
      <c r="Y267" s="17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</row>
    <row r="268" spans="1:77" hidden="1">
      <c r="A268" s="17"/>
      <c r="B268" s="17"/>
      <c r="C268" s="17"/>
      <c r="D268" s="17"/>
      <c r="E268" s="17"/>
      <c r="F268" s="17"/>
      <c r="G268" s="17"/>
      <c r="H268" s="17" t="str">
        <f t="shared" si="4"/>
        <v/>
      </c>
      <c r="I268" s="17"/>
      <c r="J268" s="178" t="str">
        <f t="shared" si="5"/>
        <v/>
      </c>
      <c r="K268" s="17"/>
      <c r="L268" s="17"/>
      <c r="M268" s="17"/>
      <c r="N268" s="17"/>
      <c r="O268" s="17"/>
      <c r="P268" s="17"/>
      <c r="Q268" s="17"/>
      <c r="R268" s="17"/>
      <c r="S268" s="22"/>
      <c r="T268" s="21"/>
      <c r="U268" s="23"/>
      <c r="V268" s="23"/>
      <c r="W268" s="23"/>
      <c r="X268" s="17"/>
      <c r="Y268" s="17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</row>
    <row r="269" spans="1:77" hidden="1">
      <c r="A269" s="17"/>
      <c r="B269" s="17"/>
      <c r="C269" s="17"/>
      <c r="D269" s="17"/>
      <c r="E269" s="17"/>
      <c r="F269" s="17"/>
      <c r="G269" s="17"/>
      <c r="H269" s="17" t="str">
        <f t="shared" si="4"/>
        <v/>
      </c>
      <c r="I269" s="17"/>
      <c r="J269" s="178" t="str">
        <f t="shared" si="5"/>
        <v/>
      </c>
      <c r="K269" s="17"/>
      <c r="L269" s="17"/>
      <c r="M269" s="17"/>
      <c r="N269" s="17"/>
      <c r="O269" s="17"/>
      <c r="P269" s="17"/>
      <c r="Q269" s="17"/>
      <c r="R269" s="17"/>
      <c r="S269" s="22"/>
      <c r="T269" s="21"/>
      <c r="U269" s="23"/>
      <c r="V269" s="23"/>
      <c r="W269" s="23"/>
      <c r="X269" s="17"/>
      <c r="Y269" s="17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</row>
    <row r="270" spans="1:77" hidden="1">
      <c r="A270" s="17"/>
      <c r="B270" s="17"/>
      <c r="C270" s="17"/>
      <c r="D270" s="17"/>
      <c r="E270" s="17"/>
      <c r="F270" s="17"/>
      <c r="G270" s="17"/>
      <c r="H270" s="17" t="str">
        <f t="shared" si="4"/>
        <v/>
      </c>
      <c r="I270" s="17"/>
      <c r="J270" s="178" t="str">
        <f t="shared" si="5"/>
        <v/>
      </c>
      <c r="K270" s="17"/>
      <c r="L270" s="17"/>
      <c r="M270" s="17"/>
      <c r="N270" s="17"/>
      <c r="O270" s="17"/>
      <c r="P270" s="17"/>
      <c r="Q270" s="17"/>
      <c r="R270" s="17"/>
      <c r="S270" s="22"/>
      <c r="T270" s="21"/>
      <c r="U270" s="23"/>
      <c r="V270" s="23"/>
      <c r="W270" s="23"/>
      <c r="X270" s="17"/>
      <c r="Y270" s="17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</row>
    <row r="271" spans="1:77" hidden="1">
      <c r="A271" s="17"/>
      <c r="B271" s="17"/>
      <c r="C271" s="17"/>
      <c r="D271" s="17"/>
      <c r="E271" s="17"/>
      <c r="F271" s="17"/>
      <c r="G271" s="17"/>
      <c r="H271" s="17" t="str">
        <f t="shared" si="4"/>
        <v/>
      </c>
      <c r="I271" s="17"/>
      <c r="J271" s="178" t="str">
        <f t="shared" si="5"/>
        <v/>
      </c>
      <c r="K271" s="17"/>
      <c r="L271" s="17"/>
      <c r="M271" s="17"/>
      <c r="N271" s="17"/>
      <c r="O271" s="17"/>
      <c r="P271" s="17"/>
      <c r="Q271" s="17"/>
      <c r="R271" s="17"/>
      <c r="S271" s="22"/>
      <c r="T271" s="21"/>
      <c r="U271" s="23"/>
      <c r="V271" s="23"/>
      <c r="W271" s="23"/>
      <c r="X271" s="17"/>
      <c r="Y271" s="17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</row>
    <row r="272" spans="1:77" hidden="1">
      <c r="A272" s="17"/>
      <c r="B272" s="17"/>
      <c r="C272" s="17"/>
      <c r="D272" s="17"/>
      <c r="E272" s="17"/>
      <c r="F272" s="17"/>
      <c r="G272" s="17"/>
      <c r="H272" s="17" t="str">
        <f t="shared" si="4"/>
        <v/>
      </c>
      <c r="I272" s="17"/>
      <c r="J272" s="178" t="str">
        <f t="shared" si="5"/>
        <v/>
      </c>
      <c r="K272" s="17"/>
      <c r="L272" s="17"/>
      <c r="M272" s="17"/>
      <c r="N272" s="17"/>
      <c r="O272" s="17"/>
      <c r="P272" s="17"/>
      <c r="Q272" s="17"/>
      <c r="R272" s="17"/>
      <c r="S272" s="22"/>
      <c r="T272" s="21"/>
      <c r="U272" s="23"/>
      <c r="V272" s="23"/>
      <c r="W272" s="23"/>
      <c r="X272" s="17"/>
      <c r="Y272" s="17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</row>
    <row r="273" spans="1:77" hidden="1">
      <c r="A273" s="17"/>
      <c r="B273" s="17"/>
      <c r="C273" s="17"/>
      <c r="D273" s="17"/>
      <c r="E273" s="17"/>
      <c r="F273" s="17"/>
      <c r="G273" s="17"/>
      <c r="H273" s="17" t="str">
        <f t="shared" si="4"/>
        <v/>
      </c>
      <c r="I273" s="17"/>
      <c r="J273" s="178" t="str">
        <f t="shared" si="5"/>
        <v/>
      </c>
      <c r="K273" s="17"/>
      <c r="L273" s="17"/>
      <c r="M273" s="17"/>
      <c r="N273" s="17"/>
      <c r="O273" s="17"/>
      <c r="P273" s="17"/>
      <c r="Q273" s="17"/>
      <c r="R273" s="17"/>
      <c r="S273" s="22"/>
      <c r="T273" s="21"/>
      <c r="U273" s="23"/>
      <c r="V273" s="23"/>
      <c r="W273" s="23"/>
      <c r="X273" s="17"/>
      <c r="Y273" s="17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</row>
    <row r="274" spans="1:77" hidden="1">
      <c r="A274" s="17"/>
      <c r="B274" s="17"/>
      <c r="C274" s="17"/>
      <c r="D274" s="17"/>
      <c r="E274" s="17"/>
      <c r="F274" s="17"/>
      <c r="G274" s="17"/>
      <c r="H274" s="17" t="str">
        <f t="shared" si="4"/>
        <v/>
      </c>
      <c r="I274" s="17"/>
      <c r="J274" s="178" t="str">
        <f t="shared" si="5"/>
        <v/>
      </c>
      <c r="K274" s="17"/>
      <c r="L274" s="17"/>
      <c r="M274" s="17"/>
      <c r="N274" s="17"/>
      <c r="O274" s="17"/>
      <c r="P274" s="17"/>
      <c r="Q274" s="17"/>
      <c r="R274" s="17"/>
      <c r="S274" s="22"/>
      <c r="T274" s="21"/>
      <c r="U274" s="23"/>
      <c r="V274" s="23"/>
      <c r="W274" s="23"/>
      <c r="X274" s="17"/>
      <c r="Y274" s="17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</row>
    <row r="275" spans="1:77" hidden="1">
      <c r="A275" s="17"/>
      <c r="B275" s="17"/>
      <c r="C275" s="17"/>
      <c r="D275" s="17"/>
      <c r="E275" s="17"/>
      <c r="F275" s="17"/>
      <c r="G275" s="17"/>
      <c r="H275" s="17" t="str">
        <f t="shared" si="4"/>
        <v/>
      </c>
      <c r="I275" s="17"/>
      <c r="J275" s="178" t="str">
        <f t="shared" si="5"/>
        <v/>
      </c>
      <c r="K275" s="17"/>
      <c r="L275" s="17"/>
      <c r="M275" s="17"/>
      <c r="N275" s="17"/>
      <c r="O275" s="17"/>
      <c r="P275" s="17"/>
      <c r="Q275" s="17"/>
      <c r="R275" s="17"/>
      <c r="S275" s="22"/>
      <c r="T275" s="21"/>
      <c r="U275" s="23"/>
      <c r="V275" s="23"/>
      <c r="W275" s="23"/>
      <c r="X275" s="17"/>
      <c r="Y275" s="17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</row>
    <row r="276" spans="1:77" hidden="1">
      <c r="A276" s="17"/>
      <c r="B276" s="17"/>
      <c r="C276" s="17"/>
      <c r="D276" s="17"/>
      <c r="E276" s="17"/>
      <c r="F276" s="17"/>
      <c r="G276" s="17"/>
      <c r="H276" s="17" t="str">
        <f t="shared" si="4"/>
        <v/>
      </c>
      <c r="I276" s="17"/>
      <c r="J276" s="178" t="str">
        <f t="shared" si="5"/>
        <v/>
      </c>
      <c r="K276" s="17"/>
      <c r="L276" s="17"/>
      <c r="M276" s="17"/>
      <c r="N276" s="17"/>
      <c r="O276" s="17"/>
      <c r="P276" s="17"/>
      <c r="Q276" s="17"/>
      <c r="R276" s="17"/>
      <c r="S276" s="22"/>
      <c r="T276" s="21"/>
      <c r="U276" s="23"/>
      <c r="V276" s="23"/>
      <c r="W276" s="23"/>
      <c r="X276" s="17"/>
      <c r="Y276" s="17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</row>
    <row r="277" spans="1:77" hidden="1">
      <c r="A277" s="17"/>
      <c r="B277" s="17"/>
      <c r="C277" s="17"/>
      <c r="D277" s="17"/>
      <c r="E277" s="17"/>
      <c r="F277" s="17"/>
      <c r="G277" s="17"/>
      <c r="H277" s="17" t="str">
        <f t="shared" si="4"/>
        <v/>
      </c>
      <c r="I277" s="17"/>
      <c r="J277" s="178" t="str">
        <f t="shared" si="5"/>
        <v/>
      </c>
      <c r="K277" s="17"/>
      <c r="L277" s="17"/>
      <c r="M277" s="17"/>
      <c r="N277" s="17"/>
      <c r="O277" s="17"/>
      <c r="P277" s="17"/>
      <c r="Q277" s="17"/>
      <c r="R277" s="17"/>
      <c r="S277" s="22"/>
      <c r="T277" s="21"/>
      <c r="U277" s="23"/>
      <c r="V277" s="23"/>
      <c r="W277" s="23"/>
      <c r="X277" s="17"/>
      <c r="Y277" s="17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</row>
    <row r="278" spans="1:77" hidden="1">
      <c r="A278" s="17"/>
      <c r="B278" s="17"/>
      <c r="C278" s="17"/>
      <c r="D278" s="17"/>
      <c r="E278" s="17"/>
      <c r="F278" s="17"/>
      <c r="G278" s="17"/>
      <c r="H278" s="17" t="str">
        <f t="shared" si="4"/>
        <v/>
      </c>
      <c r="I278" s="17"/>
      <c r="J278" s="178" t="str">
        <f t="shared" si="5"/>
        <v/>
      </c>
      <c r="K278" s="17"/>
      <c r="L278" s="17"/>
      <c r="M278" s="17"/>
      <c r="N278" s="17"/>
      <c r="O278" s="17"/>
      <c r="P278" s="17"/>
      <c r="Q278" s="17"/>
      <c r="R278" s="17"/>
      <c r="S278" s="22"/>
      <c r="T278" s="21"/>
      <c r="U278" s="23"/>
      <c r="V278" s="23"/>
      <c r="W278" s="23"/>
      <c r="X278" s="17"/>
      <c r="Y278" s="17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</row>
    <row r="279" spans="1:77" hidden="1">
      <c r="A279" s="17"/>
      <c r="B279" s="27"/>
      <c r="C279" s="17"/>
      <c r="D279" s="17"/>
      <c r="E279" s="17"/>
      <c r="F279" s="17"/>
      <c r="G279" s="17"/>
      <c r="H279" s="17" t="str">
        <f t="shared" si="4"/>
        <v/>
      </c>
      <c r="I279" s="17"/>
      <c r="J279" s="178" t="str">
        <f t="shared" si="5"/>
        <v/>
      </c>
      <c r="K279" s="17"/>
      <c r="L279" s="17"/>
      <c r="M279" s="17"/>
      <c r="N279" s="17"/>
      <c r="O279" s="17"/>
      <c r="P279" s="17"/>
      <c r="Q279" s="17"/>
      <c r="R279" s="17"/>
      <c r="S279" s="22"/>
      <c r="T279" s="21"/>
      <c r="U279" s="23"/>
      <c r="V279" s="23"/>
      <c r="W279" s="23"/>
      <c r="X279" s="17"/>
      <c r="Y279" s="17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</row>
    <row r="280" spans="1:77" hidden="1">
      <c r="A280" s="17"/>
      <c r="B280" s="27"/>
      <c r="C280" s="71"/>
      <c r="D280" s="71"/>
      <c r="E280" s="71"/>
      <c r="F280" s="71"/>
      <c r="G280" s="336"/>
      <c r="H280" s="17" t="str">
        <f t="shared" si="4"/>
        <v/>
      </c>
      <c r="I280" s="17"/>
      <c r="J280" s="178" t="str">
        <f t="shared" si="5"/>
        <v/>
      </c>
      <c r="K280" s="17"/>
      <c r="L280" s="17"/>
      <c r="M280" s="17"/>
      <c r="N280" s="17"/>
      <c r="O280" s="17"/>
      <c r="P280" s="17"/>
      <c r="Q280" s="17"/>
      <c r="R280" s="17"/>
      <c r="S280" s="22"/>
      <c r="T280" s="21"/>
      <c r="U280" s="23"/>
      <c r="V280" s="23"/>
      <c r="W280" s="23"/>
      <c r="X280" s="17"/>
      <c r="Y280" s="17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</row>
    <row r="281" spans="1:77" hidden="1">
      <c r="A281" s="17"/>
      <c r="B281" s="27"/>
      <c r="C281" s="71"/>
      <c r="D281" s="71"/>
      <c r="E281" s="71"/>
      <c r="F281" s="71"/>
      <c r="G281" s="17"/>
      <c r="H281" s="17"/>
      <c r="I281" s="17"/>
      <c r="J281" s="178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</row>
    <row r="282" spans="1:77" hidden="1">
      <c r="A282" s="17"/>
      <c r="B282" s="17"/>
      <c r="C282" s="71"/>
      <c r="D282" s="71"/>
      <c r="E282" s="71"/>
      <c r="F282" s="71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</row>
    <row r="283" spans="1:77" hidden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</row>
    <row r="284" spans="1:77" hidden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</row>
    <row r="285" spans="1:77" hidden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</row>
    <row r="286" spans="1:77" hidden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</row>
    <row r="287" spans="1:77" hidden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</row>
    <row r="288" spans="1:77" hidden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</row>
    <row r="289" spans="1:77" hidden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</row>
    <row r="290" spans="1:77" hidden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</row>
    <row r="291" spans="1:77" hidden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</row>
    <row r="292" spans="1:77" hidden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</row>
    <row r="293" spans="1:77" hidden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</row>
    <row r="294" spans="1:77" hidden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</row>
    <row r="295" spans="1:77" hidden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</row>
    <row r="296" spans="1:77" hidden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</row>
    <row r="297" spans="1:77" hidden="1">
      <c r="A297" s="17"/>
      <c r="B297" s="28" t="s">
        <v>77</v>
      </c>
      <c r="C297" s="25"/>
      <c r="D297" s="25"/>
      <c r="E297" s="25"/>
      <c r="F297" s="25"/>
      <c r="G297" s="17"/>
      <c r="H297" s="17"/>
      <c r="I297" s="28" t="s">
        <v>77</v>
      </c>
      <c r="J297" s="25"/>
      <c r="K297" s="25"/>
      <c r="L297" s="25"/>
      <c r="M297" s="25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</row>
    <row r="298" spans="1:77" hidden="1">
      <c r="A298" s="17"/>
      <c r="B298" s="28" t="s">
        <v>76</v>
      </c>
      <c r="C298" s="26"/>
      <c r="D298" s="26"/>
      <c r="E298" s="27" t="str">
        <f>IF($B$260="ton (Mg)",#REF!/1000,"-   ")</f>
        <v xml:space="preserve">-   </v>
      </c>
      <c r="F298" s="17" t="s">
        <v>75</v>
      </c>
      <c r="G298" s="17"/>
      <c r="H298" s="17"/>
      <c r="I298" s="28" t="s">
        <v>76</v>
      </c>
      <c r="J298" s="26"/>
      <c r="K298" s="26"/>
      <c r="L298" s="27" t="str">
        <f>IF($E$260="ton (Mg)",#REF!/1000,"-   ")</f>
        <v xml:space="preserve">-   </v>
      </c>
      <c r="M298" s="17" t="s">
        <v>75</v>
      </c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</row>
    <row r="299" spans="1:77" hidden="1">
      <c r="A299" s="17"/>
      <c r="B299" s="28" t="s">
        <v>73</v>
      </c>
      <c r="C299" s="26"/>
      <c r="D299" s="26"/>
      <c r="E299" s="27" t="e">
        <f>IF(#REF!="m3",#REF!/1000000,"-   ")</f>
        <v>#REF!</v>
      </c>
      <c r="F299" s="17" t="s">
        <v>72</v>
      </c>
      <c r="G299" s="17"/>
      <c r="H299" s="17"/>
      <c r="I299" s="28" t="s">
        <v>73</v>
      </c>
      <c r="J299" s="26"/>
      <c r="K299" s="26"/>
      <c r="L299" s="27" t="e">
        <f>IF(#REF!="m3",#REF!/1000000,"-   ")</f>
        <v>#REF!</v>
      </c>
      <c r="M299" s="17" t="s">
        <v>72</v>
      </c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</row>
    <row r="300" spans="1:77" hidden="1">
      <c r="A300" s="17"/>
      <c r="B300" s="28" t="s">
        <v>70</v>
      </c>
      <c r="C300" s="26"/>
      <c r="D300" s="26"/>
      <c r="E300" s="27" t="str">
        <f>IF($B$260="m3",#REF!/#REF!,"-   ")</f>
        <v xml:space="preserve">-   </v>
      </c>
      <c r="F300" s="17" t="s">
        <v>69</v>
      </c>
      <c r="G300" s="17"/>
      <c r="H300" s="17"/>
      <c r="I300" s="28" t="s">
        <v>70</v>
      </c>
      <c r="J300" s="26"/>
      <c r="K300" s="26"/>
      <c r="L300" s="27" t="str">
        <f>IF($E$260="m3",#REF!/#REF!,"-   ")</f>
        <v xml:space="preserve">-   </v>
      </c>
      <c r="M300" s="17" t="s">
        <v>69</v>
      </c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</row>
    <row r="301" spans="1:77" hidden="1">
      <c r="A301" s="17"/>
      <c r="B301" s="28" t="s">
        <v>142</v>
      </c>
      <c r="C301" s="26"/>
      <c r="D301" s="26"/>
      <c r="E301" s="69" t="str">
        <f>IF($B$260="kg",#REF!/0.73/10^6,"-   ")</f>
        <v xml:space="preserve">-   </v>
      </c>
      <c r="F301" s="17" t="s">
        <v>72</v>
      </c>
      <c r="G301" s="17"/>
      <c r="H301" s="17"/>
      <c r="I301" s="28" t="s">
        <v>142</v>
      </c>
      <c r="J301" s="26"/>
      <c r="K301" s="26"/>
      <c r="L301" s="69" t="str">
        <f>IF($E$260="kg",#REF!/0.73/10^6,"-   ")</f>
        <v xml:space="preserve">-   </v>
      </c>
      <c r="M301" s="17" t="s">
        <v>72</v>
      </c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</row>
    <row r="302" spans="1:77" hidden="1">
      <c r="A302" s="17"/>
      <c r="B302" s="28" t="s">
        <v>140</v>
      </c>
      <c r="C302" s="26"/>
      <c r="D302" s="26"/>
      <c r="E302" s="27" t="str">
        <f>IF($B$260="kg",#REF!/580,"-   ")</f>
        <v xml:space="preserve">-   </v>
      </c>
      <c r="F302" s="17" t="s">
        <v>141</v>
      </c>
      <c r="G302" s="25"/>
      <c r="H302" s="17"/>
      <c r="I302" s="28" t="s">
        <v>140</v>
      </c>
      <c r="J302" s="26"/>
      <c r="K302" s="26"/>
      <c r="L302" s="27" t="str">
        <f>IF($E$260="kg",#REF!/580,"-   ")</f>
        <v xml:space="preserve">-   </v>
      </c>
      <c r="M302" s="17" t="s">
        <v>141</v>
      </c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</row>
    <row r="303" spans="1:77" hidden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</row>
    <row r="304" spans="1:77" ht="15.75" hidden="1" thickBot="1">
      <c r="A304" s="17"/>
      <c r="B304" s="20" t="s">
        <v>144</v>
      </c>
      <c r="C304" s="17"/>
      <c r="D304" s="17"/>
      <c r="E304" s="17"/>
      <c r="F304" s="17"/>
      <c r="G304" s="17"/>
      <c r="H304" s="17"/>
      <c r="I304" s="17">
        <v>15.6</v>
      </c>
      <c r="J304" s="17" t="s">
        <v>86</v>
      </c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</row>
    <row r="305" spans="1:77" ht="15" hidden="1" thickBot="1">
      <c r="A305" s="17"/>
      <c r="B305" s="76" t="s">
        <v>145</v>
      </c>
      <c r="C305" s="17"/>
      <c r="D305" s="17"/>
      <c r="E305" s="17"/>
      <c r="F305" s="17"/>
      <c r="G305" s="17"/>
      <c r="H305" s="17"/>
      <c r="I305" s="74">
        <v>0</v>
      </c>
      <c r="J305" s="17" t="s">
        <v>86</v>
      </c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</row>
    <row r="306" spans="1:77" hidden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</row>
    <row r="307" spans="1:77" hidden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</row>
    <row r="308" spans="1:77" hidden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</row>
    <row r="309" spans="1:77" hidden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</row>
    <row r="310" spans="1:77" hidden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</row>
    <row r="311" spans="1:7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</row>
    <row r="312" spans="1:7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</row>
    <row r="313" spans="1:7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</row>
    <row r="314" spans="1:7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</row>
    <row r="315" spans="1:7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</row>
    <row r="316" spans="1:7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</row>
    <row r="317" spans="1:7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</row>
    <row r="318" spans="1:7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</row>
    <row r="319" spans="1:7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</row>
    <row r="320" spans="1:7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</row>
    <row r="321" spans="1:7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</row>
    <row r="322" spans="1:7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</row>
    <row r="323" spans="1:7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</row>
    <row r="324" spans="1:7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</row>
    <row r="325" spans="1:7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</row>
    <row r="326" spans="1:7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</row>
    <row r="327" spans="1:7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</row>
    <row r="328" spans="1:7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</row>
    <row r="329" spans="1:7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</row>
    <row r="330" spans="1:7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</row>
    <row r="331" spans="1:7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</row>
    <row r="332" spans="1:7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</row>
    <row r="333" spans="1:7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</row>
    <row r="334" spans="1:7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</row>
    <row r="335" spans="1:7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</row>
    <row r="336" spans="1:7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</row>
    <row r="337" spans="1:7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</row>
    <row r="338" spans="1:7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</row>
    <row r="339" spans="1:7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</row>
    <row r="340" spans="1:7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</row>
    <row r="341" spans="1:7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</row>
    <row r="342" spans="1:7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</row>
    <row r="343" spans="1:7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</row>
    <row r="344" spans="1:7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</row>
    <row r="345" spans="1:7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</row>
    <row r="346" spans="1:7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</row>
    <row r="347" spans="1:7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</row>
    <row r="348" spans="1:7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</row>
    <row r="349" spans="1:7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</row>
    <row r="350" spans="1:7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</row>
    <row r="351" spans="1:7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</row>
    <row r="352" spans="1:7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</row>
    <row r="353" spans="1:7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</row>
    <row r="354" spans="1:7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</row>
    <row r="355" spans="1:7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</row>
    <row r="356" spans="1:7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</row>
    <row r="357" spans="1:7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</row>
    <row r="358" spans="1:7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</row>
    <row r="359" spans="1:7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</row>
    <row r="360" spans="1:7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</row>
    <row r="361" spans="1:7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</row>
    <row r="362" spans="1:7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</row>
    <row r="363" spans="1:7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</row>
    <row r="364" spans="1:7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</row>
    <row r="365" spans="1:7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</row>
    <row r="366" spans="1:7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</row>
    <row r="367" spans="1:7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</row>
    <row r="368" spans="1:7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</row>
    <row r="369" spans="1:7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</row>
    <row r="370" spans="1:7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</row>
    <row r="371" spans="1:7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</row>
    <row r="372" spans="1:7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</row>
    <row r="373" spans="1:7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</row>
    <row r="374" spans="1:7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</row>
    <row r="375" spans="1:7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</row>
    <row r="376" spans="1:7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</row>
    <row r="377" spans="1:7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</row>
    <row r="378" spans="1:7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</row>
    <row r="379" spans="1:7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</row>
    <row r="380" spans="1:7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</row>
    <row r="381" spans="1:7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</row>
    <row r="382" spans="1:7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</row>
    <row r="383" spans="1:7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</row>
    <row r="384" spans="1:7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</row>
    <row r="385" spans="1:7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</row>
    <row r="386" spans="1:7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</row>
    <row r="387" spans="1:7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</row>
    <row r="388" spans="1:7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</row>
    <row r="389" spans="1:7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</row>
    <row r="390" spans="1:7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</row>
    <row r="391" spans="1:7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</row>
    <row r="392" spans="1:7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</row>
    <row r="393" spans="1:7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</row>
    <row r="394" spans="1:7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</row>
    <row r="395" spans="1:7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</row>
    <row r="396" spans="1:7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</row>
    <row r="397" spans="1:7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</row>
    <row r="398" spans="1:7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</row>
    <row r="399" spans="1:7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</row>
    <row r="400" spans="1:7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</row>
    <row r="401" spans="1:7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</row>
    <row r="402" spans="1:7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</row>
    <row r="403" spans="1:7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</row>
    <row r="404" spans="1:7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</row>
    <row r="405" spans="1:7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</row>
    <row r="406" spans="1:7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</row>
  </sheetData>
  <sheetProtection password="C609" sheet="1" objects="1" scenarios="1" formatCells="0"/>
  <mergeCells count="182">
    <mergeCell ref="C10:C11"/>
    <mergeCell ref="D10:D11"/>
    <mergeCell ref="A74:B74"/>
    <mergeCell ref="C74:D74"/>
    <mergeCell ref="E74:F74"/>
    <mergeCell ref="A75:B75"/>
    <mergeCell ref="C75:D75"/>
    <mergeCell ref="E75:F75"/>
    <mergeCell ref="A90:F90"/>
    <mergeCell ref="A77:B78"/>
    <mergeCell ref="C77:D77"/>
    <mergeCell ref="E77:F77"/>
    <mergeCell ref="A79:B79"/>
    <mergeCell ref="A80:B80"/>
    <mergeCell ref="A89:F89"/>
    <mergeCell ref="A59:B60"/>
    <mergeCell ref="C59:D59"/>
    <mergeCell ref="E59:F59"/>
    <mergeCell ref="A71:B71"/>
    <mergeCell ref="C71:D71"/>
    <mergeCell ref="E71:F71"/>
    <mergeCell ref="A61:B61"/>
    <mergeCell ref="A62:B62"/>
    <mergeCell ref="A63:B63"/>
    <mergeCell ref="A64:B64"/>
    <mergeCell ref="A65:B65"/>
    <mergeCell ref="A69:B69"/>
    <mergeCell ref="C69:D69"/>
    <mergeCell ref="E69:F69"/>
    <mergeCell ref="A70:B70"/>
    <mergeCell ref="C70:D70"/>
    <mergeCell ref="E70:F70"/>
    <mergeCell ref="A53:B53"/>
    <mergeCell ref="C53:D53"/>
    <mergeCell ref="E53:F53"/>
    <mergeCell ref="A54:B54"/>
    <mergeCell ref="C54:D54"/>
    <mergeCell ref="E54:F54"/>
    <mergeCell ref="A55:B55"/>
    <mergeCell ref="C55:D55"/>
    <mergeCell ref="E55:F55"/>
    <mergeCell ref="C44:D44"/>
    <mergeCell ref="E44:F44"/>
    <mergeCell ref="C52:D52"/>
    <mergeCell ref="E52:F52"/>
    <mergeCell ref="A45:B45"/>
    <mergeCell ref="C45:D45"/>
    <mergeCell ref="E45:F45"/>
    <mergeCell ref="C46:D46"/>
    <mergeCell ref="E46:F46"/>
    <mergeCell ref="C47:D47"/>
    <mergeCell ref="E47:F47"/>
    <mergeCell ref="C48:D48"/>
    <mergeCell ref="E48:F48"/>
    <mergeCell ref="A49:B49"/>
    <mergeCell ref="C49:D49"/>
    <mergeCell ref="E49:F49"/>
    <mergeCell ref="C40:D40"/>
    <mergeCell ref="E40:F40"/>
    <mergeCell ref="A41:B41"/>
    <mergeCell ref="C41:D41"/>
    <mergeCell ref="E41:F41"/>
    <mergeCell ref="C42:D42"/>
    <mergeCell ref="E42:F42"/>
    <mergeCell ref="C43:D43"/>
    <mergeCell ref="E43:F43"/>
    <mergeCell ref="AI1:AJ1"/>
    <mergeCell ref="A117:B117"/>
    <mergeCell ref="A118:B118"/>
    <mergeCell ref="B132:J133"/>
    <mergeCell ref="B134:D134"/>
    <mergeCell ref="A6:F6"/>
    <mergeCell ref="A1:F1"/>
    <mergeCell ref="A2:F2"/>
    <mergeCell ref="A3:F3"/>
    <mergeCell ref="A4:F4"/>
    <mergeCell ref="A5:F5"/>
    <mergeCell ref="D34:F34"/>
    <mergeCell ref="A10:A11"/>
    <mergeCell ref="B10:B11"/>
    <mergeCell ref="E10:F10"/>
    <mergeCell ref="B22:C22"/>
    <mergeCell ref="A25:F25"/>
    <mergeCell ref="D29:F29"/>
    <mergeCell ref="D30:F30"/>
    <mergeCell ref="D31:F31"/>
    <mergeCell ref="D32:F32"/>
    <mergeCell ref="D33:F33"/>
    <mergeCell ref="D35:F35"/>
    <mergeCell ref="D36:F36"/>
    <mergeCell ref="B141:E141"/>
    <mergeCell ref="G141:J141"/>
    <mergeCell ref="B143:C143"/>
    <mergeCell ref="G143:H143"/>
    <mergeCell ref="B144:E144"/>
    <mergeCell ref="G144:J144"/>
    <mergeCell ref="B135:J135"/>
    <mergeCell ref="B137:E137"/>
    <mergeCell ref="G137:J137"/>
    <mergeCell ref="B140:E140"/>
    <mergeCell ref="G140:J140"/>
    <mergeCell ref="B146:E146"/>
    <mergeCell ref="G146:J146"/>
    <mergeCell ref="B148:E148"/>
    <mergeCell ref="G148:J148"/>
    <mergeCell ref="AK148:AK156"/>
    <mergeCell ref="B149:E149"/>
    <mergeCell ref="G149:J149"/>
    <mergeCell ref="B151:E151"/>
    <mergeCell ref="G151:J151"/>
    <mergeCell ref="B152:E152"/>
    <mergeCell ref="G152:J152"/>
    <mergeCell ref="B154:E154"/>
    <mergeCell ref="G154:J154"/>
    <mergeCell ref="B155:E155"/>
    <mergeCell ref="G155:J155"/>
    <mergeCell ref="AK166:AK169"/>
    <mergeCell ref="B167:E167"/>
    <mergeCell ref="G167:J167"/>
    <mergeCell ref="C168:D168"/>
    <mergeCell ref="H168:I168"/>
    <mergeCell ref="B157:E157"/>
    <mergeCell ref="G157:J157"/>
    <mergeCell ref="AK157:AK165"/>
    <mergeCell ref="B158:E158"/>
    <mergeCell ref="G158:J158"/>
    <mergeCell ref="B160:E160"/>
    <mergeCell ref="G160:J160"/>
    <mergeCell ref="B161:E161"/>
    <mergeCell ref="G161:J161"/>
    <mergeCell ref="B164:E164"/>
    <mergeCell ref="G164:J164"/>
    <mergeCell ref="C165:D165"/>
    <mergeCell ref="H165:I165"/>
    <mergeCell ref="B170:E170"/>
    <mergeCell ref="G170:J170"/>
    <mergeCell ref="AJ170:AJ177"/>
    <mergeCell ref="AK170:AK173"/>
    <mergeCell ref="C171:D171"/>
    <mergeCell ref="H171:I171"/>
    <mergeCell ref="B173:E173"/>
    <mergeCell ref="G173:J173"/>
    <mergeCell ref="C174:D174"/>
    <mergeCell ref="H174:I174"/>
    <mergeCell ref="AK174:AK177"/>
    <mergeCell ref="B176:E176"/>
    <mergeCell ref="G176:J176"/>
    <mergeCell ref="AK186:AK188"/>
    <mergeCell ref="B187:C187"/>
    <mergeCell ref="G187:H187"/>
    <mergeCell ref="B189:J189"/>
    <mergeCell ref="C194:D194"/>
    <mergeCell ref="AJ178:AJ185"/>
    <mergeCell ref="AK178:AK181"/>
    <mergeCell ref="B182:E182"/>
    <mergeCell ref="G182:J182"/>
    <mergeCell ref="AK182:AK185"/>
    <mergeCell ref="B202:E202"/>
    <mergeCell ref="T202:V202"/>
    <mergeCell ref="T203:V203"/>
    <mergeCell ref="B204:C204"/>
    <mergeCell ref="T204:V204"/>
    <mergeCell ref="B198:E198"/>
    <mergeCell ref="B199:E199"/>
    <mergeCell ref="Q200:S200"/>
    <mergeCell ref="T200:V200"/>
    <mergeCell ref="B201:E201"/>
    <mergeCell ref="T201:V201"/>
    <mergeCell ref="O215:P215"/>
    <mergeCell ref="T215:V215"/>
    <mergeCell ref="H231:I231"/>
    <mergeCell ref="T210:V210"/>
    <mergeCell ref="T211:V211"/>
    <mergeCell ref="T212:V212"/>
    <mergeCell ref="T213:V213"/>
    <mergeCell ref="T214:V214"/>
    <mergeCell ref="B205:E205"/>
    <mergeCell ref="T205:V205"/>
    <mergeCell ref="O206:P206"/>
    <mergeCell ref="T206:V206"/>
    <mergeCell ref="Q209:S209"/>
    <mergeCell ref="T209:V209"/>
  </mergeCells>
  <conditionalFormatting sqref="C30:F36">
    <cfRule type="cellIs" dxfId="46" priority="1" operator="equal">
      <formula>""</formula>
    </cfRule>
  </conditionalFormatting>
  <conditionalFormatting sqref="C41:F49">
    <cfRule type="cellIs" dxfId="45" priority="18" operator="equal">
      <formula>""</formula>
    </cfRule>
  </conditionalFormatting>
  <conditionalFormatting sqref="C50">
    <cfRule type="cellIs" dxfId="44" priority="17" operator="equal">
      <formula>""</formula>
    </cfRule>
  </conditionalFormatting>
  <conditionalFormatting sqref="E50">
    <cfRule type="cellIs" dxfId="43" priority="16" operator="equal">
      <formula>""</formula>
    </cfRule>
  </conditionalFormatting>
  <conditionalFormatting sqref="C53:F55">
    <cfRule type="cellIs" dxfId="42" priority="15" operator="equal">
      <formula>""</formula>
    </cfRule>
  </conditionalFormatting>
  <conditionalFormatting sqref="C70:D70">
    <cfRule type="cellIs" dxfId="41" priority="14" operator="equal">
      <formula>""</formula>
    </cfRule>
  </conditionalFormatting>
  <conditionalFormatting sqref="C71:D71">
    <cfRule type="cellIs" dxfId="40" priority="13" operator="equal">
      <formula>""</formula>
    </cfRule>
  </conditionalFormatting>
  <conditionalFormatting sqref="E70:F70">
    <cfRule type="cellIs" dxfId="39" priority="12" operator="equal">
      <formula>""</formula>
    </cfRule>
  </conditionalFormatting>
  <conditionalFormatting sqref="E71:F71">
    <cfRule type="cellIs" dxfId="38" priority="11" operator="equal">
      <formula>""</formula>
    </cfRule>
  </conditionalFormatting>
  <conditionalFormatting sqref="A25:F25">
    <cfRule type="cellIs" dxfId="37" priority="10" operator="equal">
      <formula>""</formula>
    </cfRule>
  </conditionalFormatting>
  <conditionalFormatting sqref="D23">
    <cfRule type="cellIs" dxfId="36" priority="9" operator="equal">
      <formula>""</formula>
    </cfRule>
  </conditionalFormatting>
  <conditionalFormatting sqref="C12:C21">
    <cfRule type="cellIs" dxfId="35" priority="8" operator="equal">
      <formula>""</formula>
    </cfRule>
  </conditionalFormatting>
  <conditionalFormatting sqref="B22:C22">
    <cfRule type="cellIs" dxfId="34" priority="7" operator="equal">
      <formula>""</formula>
    </cfRule>
  </conditionalFormatting>
  <conditionalFormatting sqref="E12:F22">
    <cfRule type="cellIs" dxfId="33" priority="6" operator="equal">
      <formula>""</formula>
    </cfRule>
  </conditionalFormatting>
  <conditionalFormatting sqref="D22">
    <cfRule type="cellIs" dxfId="32" priority="5" operator="equal">
      <formula>""</formula>
    </cfRule>
  </conditionalFormatting>
  <conditionalFormatting sqref="B36">
    <cfRule type="cellIs" dxfId="31" priority="2" operator="equal">
      <formula>""</formula>
    </cfRule>
  </conditionalFormatting>
  <conditionalFormatting sqref="G31:J31 D30">
    <cfRule type="expression" dxfId="30" priority="19">
      <formula>#REF!="n/d"</formula>
    </cfRule>
  </conditionalFormatting>
  <conditionalFormatting sqref="G32:J32 D31">
    <cfRule type="expression" dxfId="29" priority="20">
      <formula>#REF!="n/d"</formula>
    </cfRule>
  </conditionalFormatting>
  <dataValidations count="25">
    <dataValidation type="list" allowBlank="1" showInputMessage="1" showErrorMessage="1" sqref="D23">
      <formula1>$T$136:$T$137</formula1>
    </dataValidation>
    <dataValidation type="list" allowBlank="1" showInputMessage="1" showErrorMessage="1" sqref="E71:F71">
      <formula1>$J$256:$J$280</formula1>
    </dataValidation>
    <dataValidation type="list" allowBlank="1" showInputMessage="1" showErrorMessage="1" sqref="E70:F70">
      <formula1>$D$253:$D$266</formula1>
    </dataValidation>
    <dataValidation type="list" allowBlank="1" showInputMessage="1" showErrorMessage="1" sqref="C71:D71">
      <formula1>$H$256:$H$280</formula1>
    </dataValidation>
    <dataValidation type="list" allowBlank="1" showInputMessage="1" showErrorMessage="1" sqref="C70:D70">
      <formula1>$B$253:$B$266</formula1>
    </dataValidation>
    <dataValidation type="list" allowBlank="1" showInputMessage="1" showErrorMessage="1" sqref="C41:F41">
      <formula1>$R$136:$R$142</formula1>
    </dataValidation>
    <dataValidation type="list" allowBlank="1" showInputMessage="1" showErrorMessage="1" sqref="E48">
      <formula1>$R$182:$R$185</formula1>
    </dataValidation>
    <dataValidation type="list" allowBlank="1" showInputMessage="1" showErrorMessage="1" sqref="C48">
      <formula1>$R$173:$R$176</formula1>
    </dataValidation>
    <dataValidation type="decimal" operator="greaterThanOrEqual" allowBlank="1" showInputMessage="1" showErrorMessage="1" error="Wymagana wartość liczbowa" sqref="C49:F49 C53:F55">
      <formula1>0</formula1>
    </dataValidation>
    <dataValidation type="list" allowBlank="1" showInputMessage="1" showErrorMessage="1" sqref="C43:D43">
      <formula1>$U$136:$U$137</formula1>
    </dataValidation>
    <dataValidation type="list" allowBlank="1" showInputMessage="1" showErrorMessage="1" sqref="E43:F43">
      <formula1>$U$140:$U$141</formula1>
    </dataValidation>
    <dataValidation type="list" allowBlank="1" showInputMessage="1" showErrorMessage="1" sqref="C44:D44">
      <formula1>IF(M147=0,$C$44,IF($M$147=1,$R$171,IF($M$147&lt;=3,$U$146:$U$147,IF($M$147&lt;=6,$R$171,$U$146:$U$147))))</formula1>
    </dataValidation>
    <dataValidation type="list" allowBlank="1" showInputMessage="1" showErrorMessage="1" sqref="C45:D45">
      <formula1>IF(M147=0,$C$45,IF($M$147&lt;=4,$R$171,IF($M$147&lt;=6,$R$157:$R$158,$R$171)))</formula1>
    </dataValidation>
    <dataValidation type="list" allowBlank="1" showInputMessage="1" showErrorMessage="1" sqref="C46:D46">
      <formula1>IF(M154=0,$C$46,IF($M$154&lt;2020,$R$171,IF($M$154&lt;3010,$U$149:$U$150,IF($M$154=3010,$R$171,IF($M$154=3020,$U$149:$U$150,$R$171)))))</formula1>
    </dataValidation>
    <dataValidation type="list" allowBlank="1" showInputMessage="1" showErrorMessage="1" sqref="C47:D47">
      <formula1>IF(M154=0,$C$47,IF($M$154&lt;2020,$R$171,IF($M$154&lt;3010,$U$152:$U$153,IF($M$154=3010,$R$171,IF($M$154=3020,$U$152:$U$153,$R$171)))))</formula1>
    </dataValidation>
    <dataValidation type="list" allowBlank="1" showInputMessage="1" showErrorMessage="1" sqref="E44:F44">
      <formula1>IF(O147=0,$E$44,IF($O$147=1,$R$171,IF($O$147&lt;=3,$U$146:$U$147,IF($O$147&lt;=6,$R$171,$U$146:$U$147))))</formula1>
    </dataValidation>
    <dataValidation type="list" allowBlank="1" showInputMessage="1" showErrorMessage="1" sqref="E45:F45">
      <formula1>IF(O147=0,$E$45,IF($O$147&lt;=4,$R$171,IF($O$147&lt;=6,$R$157:$R$158,$R$171)))</formula1>
    </dataValidation>
    <dataValidation type="list" allowBlank="1" showInputMessage="1" showErrorMessage="1" sqref="E46:F46">
      <formula1>IF(O154=0,$E$46,IF($O$154&lt;2020,$R$171,IF($O$154&lt;3010,$U$149:$U$150,IF($O$154=3010,$R$171,IF($O$154=3020,$U$149:$U$150,$R$171)))))</formula1>
    </dataValidation>
    <dataValidation type="list" allowBlank="1" showInputMessage="1" showErrorMessage="1" sqref="E47:F47">
      <formula1>IF(O154=0,$E$47,IF($O$154&lt;2020,$R$171,IF($O$154&lt;3010,$U$152:$U$153,IF($O$154=3010,$R$171,IF($O$154=3020,$U$152:$U$153,$R$171)))))</formula1>
    </dataValidation>
    <dataValidation type="decimal" allowBlank="1" showInputMessage="1" showErrorMessage="1" error="Należy wprowadzić prawidłową wartość współczynnika przenikania U" sqref="F12:F17">
      <formula1>0</formula1>
      <formula2>1</formula2>
    </dataValidation>
    <dataValidation type="decimal" allowBlank="1" showInputMessage="1" showErrorMessage="1" error="Należy wprowadzić prawidłową wartość współczynnika przenikania U mniejszą niż 1,7" sqref="F18:F21">
      <formula1>0</formula1>
      <formula2>1.7</formula2>
    </dataValidation>
    <dataValidation type="decimal" allowBlank="1" showInputMessage="1" showErrorMessage="1" error="Należy wprowadzić prawidłową wartość współczynnika przenikania U" sqref="E12:E21">
      <formula1>0</formula1>
      <formula2>10</formula2>
    </dataValidation>
    <dataValidation type="decimal" allowBlank="1" showInputMessage="1" showErrorMessage="1" sqref="E22">
      <formula1>0</formula1>
      <formula2>10</formula2>
    </dataValidation>
    <dataValidation type="decimal" allowBlank="1" showInputMessage="1" showErrorMessage="1" sqref="F22">
      <formula1>0</formula1>
      <formula2>2</formula2>
    </dataValidation>
    <dataValidation allowBlank="1" showInputMessage="1" showErrorMessage="1" error="Nie wypełnia się" sqref="A25:F25"/>
  </dataValidations>
  <pageMargins left="0.70866141732283472" right="0.70866141732283472" top="0.74803149606299213" bottom="0.74803149606299213" header="0.31496062992125984" footer="0.31496062992125984"/>
  <pageSetup paperSize="9" scale="96" orientation="portrait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 id="{A98A5D9A-1C77-4012-9375-CCB21C68E552}">
            <xm:f>IF('C:\Users\rzlotek\AppData\Local\Microsoft\Windows\Temporary Internet Files\Content.MSO\[Efekt Wzór 2015 - lipiec_OA_II.xlsx]1 96 Dane'!#REF!&gt;0,'C:\Users\rzlotek\AppData\Local\Microsoft\Windows\Temporary Internet Files\Content.MSO\[Efekt Wzór 2015 - lipiec_OA_II.xlsx]1 96 Dane'!#REF!,1)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G31:J31 D30</xm:sqref>
        </x14:conditionalFormatting>
        <x14:conditionalFormatting xmlns:xm="http://schemas.microsoft.com/office/excel/2006/main">
          <x14:cfRule type="expression" priority="3" id="{8A31B2C6-557D-4F75-BA70-2D862C47941B}">
            <xm:f>IF('C:\Users\rzlotek\AppData\Local\Microsoft\Windows\Temporary Internet Files\Content.MSO\[Efekt Wzór 2015 - lipiec_OA_II.xlsx]1 96 Dane'!#REF!&gt;0,'C:\Users\rzlotek\AppData\Local\Microsoft\Windows\Temporary Internet Files\Content.MSO\[Efekt Wzór 2015 - lipiec_OA_II.xlsx]1 96 Dane'!#REF!,1)</xm:f>
            <x14:dxf>
              <font>
                <color theme="0"/>
              </font>
              <fill>
                <patternFill>
                  <bgColor rgb="FFFF0000"/>
                </patternFill>
              </fill>
            </x14:dxf>
          </x14:cfRule>
          <xm:sqref>G32:J32 D31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9"/>
  <sheetViews>
    <sheetView topLeftCell="A54" zoomScaleNormal="100" zoomScaleSheetLayoutView="140" workbookViewId="0">
      <selection activeCell="U77" sqref="U77"/>
    </sheetView>
  </sheetViews>
  <sheetFormatPr defaultRowHeight="14.25"/>
  <cols>
    <col min="1" max="1" width="3.625" customWidth="1"/>
    <col min="2" max="2" width="6.75" customWidth="1"/>
    <col min="3" max="3" width="6.125" customWidth="1"/>
    <col min="4" max="5" width="6.75" customWidth="1"/>
    <col min="6" max="6" width="4.375" customWidth="1"/>
    <col min="7" max="7" width="5.5" customWidth="1"/>
    <col min="8" max="8" width="4.625" customWidth="1"/>
    <col min="9" max="10" width="3.625" customWidth="1"/>
    <col min="11" max="11" width="4.75" customWidth="1"/>
    <col min="12" max="12" width="5.375" customWidth="1"/>
    <col min="13" max="13" width="3.5" customWidth="1"/>
    <col min="14" max="20" width="3.625" customWidth="1"/>
  </cols>
  <sheetData>
    <row r="1" spans="1:15" ht="15">
      <c r="A1" s="500" t="s">
        <v>275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N1" s="500"/>
    </row>
    <row r="2" spans="1:15" ht="17.25">
      <c r="A2" s="350" t="s">
        <v>216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</row>
    <row r="3" spans="1:15" ht="15">
      <c r="A3" s="350" t="s">
        <v>262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</row>
    <row r="4" spans="1:15" ht="3" customHeight="1">
      <c r="A4" s="94"/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5" ht="45" customHeight="1">
      <c r="A5" s="501"/>
      <c r="B5" s="501"/>
      <c r="C5" s="501"/>
      <c r="D5" s="501"/>
      <c r="E5" s="501"/>
      <c r="F5" s="501"/>
      <c r="G5" s="501"/>
      <c r="H5" s="501"/>
      <c r="I5" s="501"/>
      <c r="J5" s="501"/>
      <c r="K5" s="501"/>
      <c r="L5" s="501"/>
      <c r="M5" s="501"/>
      <c r="N5" s="501"/>
      <c r="O5" s="501"/>
    </row>
    <row r="6" spans="1:15">
      <c r="A6" s="502" t="s">
        <v>276</v>
      </c>
      <c r="B6" s="502"/>
      <c r="C6" s="502"/>
      <c r="D6" s="502"/>
      <c r="E6" s="502"/>
      <c r="F6" s="502"/>
      <c r="G6" s="502"/>
      <c r="H6" s="502"/>
      <c r="I6" s="502"/>
      <c r="J6" s="502"/>
      <c r="K6" s="502"/>
      <c r="L6" s="502"/>
      <c r="M6" s="502"/>
      <c r="N6" s="502"/>
      <c r="O6" s="1"/>
    </row>
    <row r="7" spans="1:15" ht="15">
      <c r="A7" s="200" t="s">
        <v>277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"/>
    </row>
    <row r="8" spans="1:15" ht="3.75" customHeight="1"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1"/>
    </row>
    <row r="9" spans="1:15">
      <c r="A9" s="503" t="s">
        <v>186</v>
      </c>
      <c r="B9" s="503"/>
      <c r="C9" s="503"/>
      <c r="D9" s="503"/>
      <c r="E9" s="503"/>
      <c r="F9" s="504" t="s">
        <v>278</v>
      </c>
      <c r="G9" s="505"/>
      <c r="H9" s="505"/>
      <c r="I9" s="505"/>
      <c r="J9" s="506"/>
      <c r="K9" s="504" t="s">
        <v>279</v>
      </c>
      <c r="L9" s="505"/>
      <c r="M9" s="505"/>
      <c r="N9" s="505"/>
      <c r="O9" s="506"/>
    </row>
    <row r="10" spans="1:15" ht="26.25" customHeight="1">
      <c r="A10" s="510" t="s">
        <v>280</v>
      </c>
      <c r="B10" s="511"/>
      <c r="C10" s="511"/>
      <c r="D10" s="511"/>
      <c r="E10" s="512"/>
      <c r="F10" s="482"/>
      <c r="G10" s="513"/>
      <c r="H10" s="513"/>
      <c r="I10" s="513"/>
      <c r="J10" s="483"/>
      <c r="K10" s="482"/>
      <c r="L10" s="513"/>
      <c r="M10" s="513"/>
      <c r="N10" s="513"/>
      <c r="O10" s="483"/>
    </row>
    <row r="11" spans="1:15" ht="15" customHeight="1">
      <c r="A11" s="507" t="s">
        <v>354</v>
      </c>
      <c r="B11" s="507"/>
      <c r="C11" s="507"/>
      <c r="D11" s="507"/>
      <c r="E11" s="507"/>
      <c r="F11" s="508"/>
      <c r="G11" s="508"/>
      <c r="H11" s="508"/>
      <c r="I11" s="508"/>
      <c r="J11" s="508"/>
      <c r="K11" s="508"/>
      <c r="L11" s="508"/>
      <c r="M11" s="508"/>
      <c r="N11" s="508"/>
      <c r="O11" s="508"/>
    </row>
    <row r="12" spans="1:15" ht="15" hidden="1" customHeight="1">
      <c r="A12" s="507" t="s">
        <v>348</v>
      </c>
      <c r="B12" s="507"/>
      <c r="C12" s="507"/>
      <c r="D12" s="507"/>
      <c r="E12" s="507"/>
      <c r="F12" s="508"/>
      <c r="G12" s="508"/>
      <c r="H12" s="508"/>
      <c r="I12" s="508"/>
      <c r="J12" s="508"/>
      <c r="K12" s="508"/>
      <c r="L12" s="508"/>
      <c r="M12" s="508"/>
      <c r="N12" s="508"/>
      <c r="O12" s="508"/>
    </row>
    <row r="13" spans="1:15" ht="15" customHeight="1">
      <c r="A13" s="509" t="s">
        <v>281</v>
      </c>
      <c r="B13" s="509"/>
      <c r="C13" s="509"/>
      <c r="D13" s="509"/>
      <c r="E13" s="509"/>
      <c r="F13" s="508"/>
      <c r="G13" s="508"/>
      <c r="H13" s="508"/>
      <c r="I13" s="508"/>
      <c r="J13" s="508"/>
      <c r="K13" s="508"/>
      <c r="L13" s="508"/>
      <c r="M13" s="508"/>
      <c r="N13" s="508"/>
      <c r="O13" s="508"/>
    </row>
    <row r="14" spans="1:15" ht="15" customHeight="1">
      <c r="A14" s="510" t="s">
        <v>282</v>
      </c>
      <c r="B14" s="511"/>
      <c r="C14" s="511"/>
      <c r="D14" s="511"/>
      <c r="E14" s="512"/>
      <c r="F14" s="508"/>
      <c r="G14" s="508"/>
      <c r="H14" s="508"/>
      <c r="I14" s="508"/>
      <c r="J14" s="508"/>
      <c r="K14" s="508"/>
      <c r="L14" s="508"/>
      <c r="M14" s="508"/>
      <c r="N14" s="508"/>
      <c r="O14" s="508"/>
    </row>
    <row r="15" spans="1:15">
      <c r="A15" s="529" t="s">
        <v>283</v>
      </c>
      <c r="B15" s="530"/>
      <c r="C15" s="530"/>
      <c r="D15" s="530"/>
      <c r="E15" s="531"/>
      <c r="F15" s="538"/>
      <c r="G15" s="539"/>
      <c r="H15" s="540"/>
      <c r="I15" s="538"/>
      <c r="J15" s="540"/>
      <c r="K15" s="541" t="s">
        <v>333</v>
      </c>
      <c r="L15" s="542"/>
      <c r="M15" s="543"/>
      <c r="N15" s="538"/>
      <c r="O15" s="540"/>
    </row>
    <row r="16" spans="1:15">
      <c r="A16" s="532"/>
      <c r="B16" s="533"/>
      <c r="C16" s="533"/>
      <c r="D16" s="533"/>
      <c r="E16" s="534"/>
      <c r="F16" s="541" t="s">
        <v>284</v>
      </c>
      <c r="G16" s="543"/>
      <c r="H16" s="550"/>
      <c r="I16" s="566" t="s">
        <v>285</v>
      </c>
      <c r="J16" s="567"/>
      <c r="K16" s="544"/>
      <c r="L16" s="545"/>
      <c r="M16" s="546"/>
      <c r="N16" s="514" t="s">
        <v>286</v>
      </c>
      <c r="O16" s="516"/>
    </row>
    <row r="17" spans="1:15">
      <c r="A17" s="535"/>
      <c r="B17" s="536"/>
      <c r="C17" s="536"/>
      <c r="D17" s="536"/>
      <c r="E17" s="537"/>
      <c r="F17" s="547"/>
      <c r="G17" s="549"/>
      <c r="H17" s="551"/>
      <c r="I17" s="568"/>
      <c r="J17" s="569"/>
      <c r="K17" s="547"/>
      <c r="L17" s="548"/>
      <c r="M17" s="549"/>
      <c r="N17" s="515"/>
      <c r="O17" s="517"/>
    </row>
    <row r="18" spans="1:15">
      <c r="A18" s="293" t="s">
        <v>267</v>
      </c>
      <c r="B18" s="294"/>
      <c r="C18" s="294"/>
      <c r="D18" s="294"/>
      <c r="E18" s="294"/>
      <c r="F18" s="294"/>
      <c r="G18" s="283"/>
      <c r="H18" s="294"/>
      <c r="I18" s="294"/>
      <c r="J18" s="294"/>
      <c r="K18" s="294"/>
      <c r="L18" s="294"/>
      <c r="M18" s="294"/>
      <c r="N18" s="294"/>
      <c r="O18" s="306"/>
    </row>
    <row r="19" spans="1:15" ht="42.75" customHeight="1">
      <c r="A19" s="518" t="s">
        <v>349</v>
      </c>
      <c r="B19" s="518"/>
      <c r="C19" s="518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</row>
    <row r="20" spans="1:15">
      <c r="A20" s="203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1"/>
      <c r="O20" s="1"/>
    </row>
    <row r="21" spans="1:15" ht="15">
      <c r="A21" s="189" t="s">
        <v>334</v>
      </c>
      <c r="B21" s="190"/>
      <c r="C21" s="190"/>
      <c r="D21" s="190"/>
      <c r="E21" s="190"/>
      <c r="F21" s="190"/>
      <c r="G21" s="190"/>
      <c r="H21" s="190"/>
      <c r="I21" s="190"/>
      <c r="J21" s="190"/>
      <c r="K21" s="190"/>
      <c r="L21" s="190"/>
      <c r="M21" s="190"/>
      <c r="N21" s="190"/>
      <c r="O21" s="202"/>
    </row>
    <row r="22" spans="1:15" ht="4.5" customHeight="1">
      <c r="A22" s="190"/>
      <c r="B22" s="190"/>
      <c r="C22" s="190"/>
      <c r="D22" s="190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202"/>
    </row>
    <row r="23" spans="1:15" ht="28.5" customHeight="1">
      <c r="A23" s="521" t="s">
        <v>265</v>
      </c>
      <c r="B23" s="523" t="s">
        <v>380</v>
      </c>
      <c r="C23" s="524"/>
      <c r="D23" s="525"/>
      <c r="E23" s="523" t="s">
        <v>266</v>
      </c>
      <c r="F23" s="525"/>
      <c r="G23" s="485" t="s">
        <v>382</v>
      </c>
      <c r="H23" s="485"/>
      <c r="I23" s="485"/>
      <c r="J23" s="576" t="s">
        <v>379</v>
      </c>
      <c r="K23" s="577"/>
      <c r="L23" s="577"/>
      <c r="M23" s="577"/>
      <c r="N23" s="577"/>
      <c r="O23" s="578"/>
    </row>
    <row r="24" spans="1:15">
      <c r="A24" s="522"/>
      <c r="B24" s="526"/>
      <c r="C24" s="527"/>
      <c r="D24" s="528"/>
      <c r="E24" s="526"/>
      <c r="F24" s="528"/>
      <c r="G24" s="485"/>
      <c r="H24" s="485"/>
      <c r="I24" s="485"/>
      <c r="J24" s="580" t="s">
        <v>136</v>
      </c>
      <c r="K24" s="581"/>
      <c r="L24" s="582"/>
      <c r="M24" s="560" t="s">
        <v>137</v>
      </c>
      <c r="N24" s="561"/>
      <c r="O24" s="562"/>
    </row>
    <row r="25" spans="1:15" ht="15" customHeight="1">
      <c r="A25" s="317">
        <v>1</v>
      </c>
      <c r="B25" s="552" t="s">
        <v>376</v>
      </c>
      <c r="C25" s="553"/>
      <c r="D25" s="554"/>
      <c r="E25" s="555"/>
      <c r="F25" s="556"/>
      <c r="G25" s="579" t="s">
        <v>365</v>
      </c>
      <c r="H25" s="579"/>
      <c r="I25" s="579"/>
      <c r="J25" s="573"/>
      <c r="K25" s="574"/>
      <c r="L25" s="575"/>
      <c r="M25" s="557"/>
      <c r="N25" s="558"/>
      <c r="O25" s="559"/>
    </row>
    <row r="26" spans="1:15" ht="15" customHeight="1">
      <c r="A26" s="321"/>
      <c r="B26" s="312"/>
      <c r="C26" s="309"/>
      <c r="D26" s="313"/>
      <c r="E26" s="565"/>
      <c r="F26" s="556"/>
      <c r="G26" s="579" t="s">
        <v>365</v>
      </c>
      <c r="H26" s="579"/>
      <c r="I26" s="579"/>
      <c r="J26" s="573"/>
      <c r="K26" s="574"/>
      <c r="L26" s="575"/>
      <c r="M26" s="557"/>
      <c r="N26" s="558"/>
      <c r="O26" s="559"/>
    </row>
    <row r="27" spans="1:15" ht="15" customHeight="1">
      <c r="A27" s="318"/>
      <c r="B27" s="314"/>
      <c r="C27" s="519">
        <f>SUM(E25:F27)</f>
        <v>0</v>
      </c>
      <c r="D27" s="520"/>
      <c r="E27" s="565"/>
      <c r="F27" s="556"/>
      <c r="G27" s="579" t="s">
        <v>365</v>
      </c>
      <c r="H27" s="579"/>
      <c r="I27" s="579"/>
      <c r="J27" s="573"/>
      <c r="K27" s="574"/>
      <c r="L27" s="575"/>
      <c r="M27" s="557"/>
      <c r="N27" s="558"/>
      <c r="O27" s="559"/>
    </row>
    <row r="28" spans="1:15" ht="15" customHeight="1">
      <c r="A28" s="321">
        <v>2</v>
      </c>
      <c r="B28" s="563" t="s">
        <v>377</v>
      </c>
      <c r="C28" s="518"/>
      <c r="D28" s="564"/>
      <c r="E28" s="555"/>
      <c r="F28" s="556"/>
      <c r="G28" s="579" t="s">
        <v>365</v>
      </c>
      <c r="H28" s="579"/>
      <c r="I28" s="579"/>
      <c r="J28" s="573"/>
      <c r="K28" s="574"/>
      <c r="L28" s="575"/>
      <c r="M28" s="557"/>
      <c r="N28" s="558"/>
      <c r="O28" s="559"/>
    </row>
    <row r="29" spans="1:15" ht="15" customHeight="1">
      <c r="A29" s="321"/>
      <c r="B29" s="312"/>
      <c r="C29" s="309"/>
      <c r="D29" s="313"/>
      <c r="E29" s="565"/>
      <c r="F29" s="556"/>
      <c r="G29" s="579" t="s">
        <v>365</v>
      </c>
      <c r="H29" s="579"/>
      <c r="I29" s="579"/>
      <c r="J29" s="573"/>
      <c r="K29" s="574"/>
      <c r="L29" s="575"/>
      <c r="M29" s="557"/>
      <c r="N29" s="558"/>
      <c r="O29" s="559"/>
    </row>
    <row r="30" spans="1:15" ht="15" customHeight="1">
      <c r="A30" s="318"/>
      <c r="B30" s="314"/>
      <c r="C30" s="519">
        <f>SUM(E28:F30)</f>
        <v>0</v>
      </c>
      <c r="D30" s="520"/>
      <c r="E30" s="565"/>
      <c r="F30" s="556"/>
      <c r="G30" s="579" t="s">
        <v>365</v>
      </c>
      <c r="H30" s="579"/>
      <c r="I30" s="579"/>
      <c r="J30" s="573"/>
      <c r="K30" s="574"/>
      <c r="L30" s="575"/>
      <c r="M30" s="557"/>
      <c r="N30" s="558"/>
      <c r="O30" s="559"/>
    </row>
    <row r="31" spans="1:15" ht="24.95" customHeight="1">
      <c r="A31" s="321">
        <v>3</v>
      </c>
      <c r="B31" s="563" t="s">
        <v>385</v>
      </c>
      <c r="C31" s="518"/>
      <c r="D31" s="564"/>
      <c r="E31" s="589"/>
      <c r="F31" s="590"/>
      <c r="G31" s="633" t="s">
        <v>384</v>
      </c>
      <c r="H31" s="634"/>
      <c r="I31" s="635"/>
      <c r="J31" s="573"/>
      <c r="K31" s="574"/>
      <c r="L31" s="575"/>
      <c r="M31" s="557"/>
      <c r="N31" s="558"/>
      <c r="O31" s="559"/>
    </row>
    <row r="32" spans="1:15" ht="24.95" customHeight="1">
      <c r="A32" s="318"/>
      <c r="B32" s="314"/>
      <c r="C32" s="310"/>
      <c r="D32" s="315"/>
      <c r="E32" s="307"/>
      <c r="F32" s="292"/>
      <c r="G32" s="633" t="s">
        <v>384</v>
      </c>
      <c r="H32" s="634"/>
      <c r="I32" s="635"/>
      <c r="J32" s="573"/>
      <c r="K32" s="574"/>
      <c r="L32" s="575"/>
      <c r="M32" s="557"/>
      <c r="N32" s="558"/>
      <c r="O32" s="559"/>
    </row>
    <row r="33" spans="1:15" ht="24.95" customHeight="1">
      <c r="A33" s="321">
        <v>4</v>
      </c>
      <c r="B33" s="563" t="s">
        <v>383</v>
      </c>
      <c r="C33" s="518"/>
      <c r="D33" s="564"/>
      <c r="E33" s="307"/>
      <c r="F33" s="292"/>
      <c r="G33" s="633" t="s">
        <v>386</v>
      </c>
      <c r="H33" s="634"/>
      <c r="I33" s="635"/>
      <c r="J33" s="573"/>
      <c r="K33" s="574"/>
      <c r="L33" s="575"/>
      <c r="M33" s="325"/>
      <c r="N33" s="326"/>
      <c r="O33" s="327"/>
    </row>
    <row r="34" spans="1:15" ht="24.95" customHeight="1">
      <c r="A34" s="322"/>
      <c r="B34" s="316"/>
      <c r="C34" s="311"/>
      <c r="D34" s="299"/>
      <c r="E34" s="591"/>
      <c r="F34" s="592"/>
      <c r="G34" s="633" t="s">
        <v>386</v>
      </c>
      <c r="H34" s="634"/>
      <c r="I34" s="635"/>
      <c r="J34" s="573"/>
      <c r="K34" s="574"/>
      <c r="L34" s="575"/>
      <c r="M34" s="330"/>
      <c r="N34" s="331"/>
      <c r="O34" s="332"/>
    </row>
    <row r="35" spans="1:15" ht="29.25" customHeight="1">
      <c r="A35" s="308">
        <v>5</v>
      </c>
      <c r="B35" s="570"/>
      <c r="C35" s="571"/>
      <c r="D35" s="572"/>
      <c r="E35" s="596"/>
      <c r="F35" s="597"/>
      <c r="G35" s="597"/>
      <c r="H35" s="597"/>
      <c r="I35" s="598"/>
      <c r="J35" s="593"/>
      <c r="K35" s="594"/>
      <c r="L35" s="595"/>
      <c r="M35" s="333"/>
      <c r="N35" s="334"/>
      <c r="O35" s="335"/>
    </row>
    <row r="36" spans="1:15" ht="9" customHeight="1"/>
    <row r="37" spans="1:15" hidden="1"/>
    <row r="38" spans="1:15" hidden="1">
      <c r="A38" s="190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02"/>
    </row>
    <row r="39" spans="1:15" ht="15">
      <c r="A39" s="189" t="s">
        <v>335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02"/>
    </row>
    <row r="40" spans="1:15" ht="2.25" customHeight="1">
      <c r="A40" s="190"/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202"/>
    </row>
    <row r="41" spans="1:15" ht="40.5" customHeight="1">
      <c r="A41" s="194" t="s">
        <v>265</v>
      </c>
      <c r="B41" s="583" t="s">
        <v>381</v>
      </c>
      <c r="C41" s="584"/>
      <c r="D41" s="585"/>
      <c r="E41" s="586" t="s">
        <v>336</v>
      </c>
      <c r="F41" s="587"/>
      <c r="G41" s="587"/>
      <c r="H41" s="588"/>
      <c r="I41" s="586" t="s">
        <v>270</v>
      </c>
      <c r="J41" s="587"/>
      <c r="K41" s="587"/>
      <c r="L41" s="587"/>
      <c r="M41" s="587"/>
      <c r="N41" s="587"/>
      <c r="O41" s="588"/>
    </row>
    <row r="42" spans="1:15" ht="43.5" customHeight="1">
      <c r="A42" s="195">
        <v>6</v>
      </c>
      <c r="B42" s="605" t="s">
        <v>370</v>
      </c>
      <c r="C42" s="606"/>
      <c r="D42" s="607"/>
      <c r="E42" s="602"/>
      <c r="F42" s="603"/>
      <c r="G42" s="603"/>
      <c r="H42" s="604"/>
      <c r="I42" s="602"/>
      <c r="J42" s="603"/>
      <c r="K42" s="603"/>
      <c r="L42" s="603"/>
      <c r="M42" s="603"/>
      <c r="N42" s="603"/>
      <c r="O42" s="604"/>
    </row>
    <row r="43" spans="1:15" ht="43.5" customHeight="1">
      <c r="A43" s="195">
        <v>7</v>
      </c>
      <c r="B43" s="599" t="s">
        <v>367</v>
      </c>
      <c r="C43" s="600"/>
      <c r="D43" s="601"/>
      <c r="E43" s="602"/>
      <c r="F43" s="603"/>
      <c r="G43" s="603"/>
      <c r="H43" s="604"/>
      <c r="I43" s="602"/>
      <c r="J43" s="603"/>
      <c r="K43" s="603"/>
      <c r="L43" s="603"/>
      <c r="M43" s="603"/>
      <c r="N43" s="603"/>
      <c r="O43" s="604"/>
    </row>
    <row r="44" spans="1:15" ht="43.5" customHeight="1">
      <c r="A44" s="195">
        <v>8</v>
      </c>
      <c r="B44" s="599" t="s">
        <v>271</v>
      </c>
      <c r="C44" s="600"/>
      <c r="D44" s="601"/>
      <c r="E44" s="602"/>
      <c r="F44" s="603"/>
      <c r="G44" s="603"/>
      <c r="H44" s="604"/>
      <c r="I44" s="602"/>
      <c r="J44" s="603"/>
      <c r="K44" s="603"/>
      <c r="L44" s="603"/>
      <c r="M44" s="603"/>
      <c r="N44" s="603"/>
      <c r="O44" s="604"/>
    </row>
    <row r="45" spans="1:15" ht="43.5" customHeight="1">
      <c r="A45" s="195">
        <v>9</v>
      </c>
      <c r="B45" s="599" t="s">
        <v>368</v>
      </c>
      <c r="C45" s="600"/>
      <c r="D45" s="601"/>
      <c r="E45" s="602"/>
      <c r="F45" s="603"/>
      <c r="G45" s="603"/>
      <c r="H45" s="604"/>
      <c r="I45" s="602"/>
      <c r="J45" s="603"/>
      <c r="K45" s="603"/>
      <c r="L45" s="603"/>
      <c r="M45" s="603"/>
      <c r="N45" s="603"/>
      <c r="O45" s="604"/>
    </row>
    <row r="46" spans="1:15" ht="43.5" customHeight="1">
      <c r="A46" s="195">
        <v>10</v>
      </c>
      <c r="B46" s="599" t="s">
        <v>272</v>
      </c>
      <c r="C46" s="600"/>
      <c r="D46" s="601"/>
      <c r="E46" s="602"/>
      <c r="F46" s="603"/>
      <c r="G46" s="603"/>
      <c r="H46" s="604"/>
      <c r="I46" s="602"/>
      <c r="J46" s="603"/>
      <c r="K46" s="603"/>
      <c r="L46" s="603"/>
      <c r="M46" s="603"/>
      <c r="N46" s="603"/>
      <c r="O46" s="604"/>
    </row>
    <row r="47" spans="1:15" ht="43.5" customHeight="1">
      <c r="A47" s="195">
        <v>11</v>
      </c>
      <c r="B47" s="599" t="s">
        <v>273</v>
      </c>
      <c r="C47" s="600"/>
      <c r="D47" s="601"/>
      <c r="E47" s="602"/>
      <c r="F47" s="603"/>
      <c r="G47" s="603"/>
      <c r="H47" s="604"/>
      <c r="I47" s="602"/>
      <c r="J47" s="603"/>
      <c r="K47" s="603"/>
      <c r="L47" s="603"/>
      <c r="M47" s="603"/>
      <c r="N47" s="603"/>
      <c r="O47" s="604"/>
    </row>
    <row r="48" spans="1:15" ht="43.5" customHeight="1">
      <c r="A48" s="198">
        <v>12</v>
      </c>
      <c r="B48" s="630" t="s">
        <v>287</v>
      </c>
      <c r="C48" s="631"/>
      <c r="D48" s="632"/>
      <c r="E48" s="602"/>
      <c r="F48" s="603"/>
      <c r="G48" s="603"/>
      <c r="H48" s="604"/>
      <c r="I48" s="602"/>
      <c r="J48" s="603"/>
      <c r="K48" s="603"/>
      <c r="L48" s="603"/>
      <c r="M48" s="603"/>
      <c r="N48" s="603"/>
      <c r="O48" s="604"/>
    </row>
    <row r="49" spans="1:15">
      <c r="A49" s="111"/>
      <c r="B49" s="111"/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204"/>
    </row>
    <row r="50" spans="1:15" ht="18">
      <c r="A50" s="118" t="s">
        <v>369</v>
      </c>
      <c r="B50" s="118"/>
      <c r="C50" s="118"/>
      <c r="D50" s="118"/>
      <c r="E50" s="100"/>
      <c r="F50" s="100"/>
      <c r="G50" s="100"/>
      <c r="H50" s="100"/>
      <c r="I50" s="100"/>
      <c r="J50" s="100"/>
      <c r="K50" s="100"/>
      <c r="L50" s="100"/>
      <c r="M50" s="100"/>
      <c r="N50" s="100"/>
    </row>
    <row r="51" spans="1:15" ht="3.75" customHeight="1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</row>
    <row r="52" spans="1:15">
      <c r="A52" s="96" t="s">
        <v>186</v>
      </c>
      <c r="B52" s="98"/>
      <c r="C52" s="98"/>
      <c r="D52" s="98"/>
      <c r="E52" s="97"/>
      <c r="F52" s="344" t="s">
        <v>187</v>
      </c>
      <c r="G52" s="344"/>
      <c r="H52" s="344"/>
      <c r="I52" s="344"/>
      <c r="J52" s="344"/>
      <c r="K52" s="344" t="s">
        <v>126</v>
      </c>
      <c r="L52" s="344"/>
      <c r="M52" s="344"/>
      <c r="N52" s="344"/>
      <c r="O52" s="344"/>
    </row>
    <row r="53" spans="1:15" ht="42.75" customHeight="1">
      <c r="A53" s="608" t="s">
        <v>288</v>
      </c>
      <c r="B53" s="608"/>
      <c r="C53" s="608"/>
      <c r="D53" s="608"/>
      <c r="E53" s="364"/>
      <c r="F53" s="609"/>
      <c r="G53" s="610"/>
      <c r="H53" s="610"/>
      <c r="I53" s="610"/>
      <c r="J53" s="611"/>
      <c r="K53" s="609"/>
      <c r="L53" s="610"/>
      <c r="M53" s="610"/>
      <c r="N53" s="610"/>
      <c r="O53" s="611"/>
    </row>
    <row r="54" spans="1:15" ht="23.25" customHeight="1">
      <c r="A54" s="272" t="s">
        <v>231</v>
      </c>
      <c r="B54" s="205"/>
      <c r="C54" s="205"/>
      <c r="D54" s="205"/>
      <c r="E54" s="206"/>
      <c r="F54" s="627"/>
      <c r="G54" s="627"/>
      <c r="H54" s="627"/>
      <c r="I54" s="627"/>
      <c r="J54" s="627"/>
      <c r="K54" s="627"/>
      <c r="L54" s="627"/>
      <c r="M54" s="627"/>
      <c r="N54" s="627"/>
      <c r="O54" s="627"/>
    </row>
    <row r="55" spans="1:15">
      <c r="A55" s="207" t="s">
        <v>289</v>
      </c>
      <c r="B55" s="208"/>
      <c r="C55" s="208"/>
      <c r="D55" s="208"/>
      <c r="E55" s="209"/>
      <c r="F55" s="628"/>
      <c r="G55" s="628"/>
      <c r="H55" s="628"/>
      <c r="I55" s="628"/>
      <c r="J55" s="628"/>
      <c r="K55" s="629"/>
      <c r="L55" s="629"/>
      <c r="M55" s="629"/>
      <c r="N55" s="629"/>
      <c r="O55" s="629"/>
    </row>
    <row r="56" spans="1:15">
      <c r="A56" s="96" t="s">
        <v>247</v>
      </c>
      <c r="B56" s="98"/>
      <c r="C56" s="98"/>
      <c r="D56" s="98"/>
      <c r="E56" s="97"/>
      <c r="F56" s="473" t="str">
        <f>IF(F54&lt;&gt;"",VLOOKUP(H131,KOBIZE!T7:X56,5),"N/d")</f>
        <v>N/d</v>
      </c>
      <c r="G56" s="473"/>
      <c r="H56" s="473"/>
      <c r="I56" s="473"/>
      <c r="J56" s="473"/>
      <c r="K56" s="473" t="str">
        <f>IF(K54&lt;&gt;"",VLOOKUP(J131,KOBIZE!T7:X56,5),"N/d")</f>
        <v>N/d</v>
      </c>
      <c r="L56" s="473"/>
      <c r="M56" s="473"/>
      <c r="N56" s="473"/>
      <c r="O56" s="473"/>
    </row>
    <row r="58" spans="1:15">
      <c r="A58" s="618" t="s">
        <v>123</v>
      </c>
      <c r="B58" s="619"/>
      <c r="C58" s="619"/>
      <c r="D58" s="619"/>
      <c r="E58" s="620"/>
      <c r="F58" s="342" t="s">
        <v>124</v>
      </c>
      <c r="G58" s="343"/>
      <c r="H58" s="343"/>
      <c r="I58" s="343"/>
      <c r="J58" s="343"/>
      <c r="K58" s="345"/>
      <c r="L58" s="624" t="s">
        <v>125</v>
      </c>
      <c r="M58" s="625"/>
      <c r="N58" s="625"/>
      <c r="O58" s="626"/>
    </row>
    <row r="59" spans="1:15">
      <c r="A59" s="621"/>
      <c r="B59" s="622"/>
      <c r="C59" s="622"/>
      <c r="D59" s="622"/>
      <c r="E59" s="623"/>
      <c r="F59" s="342" t="s">
        <v>132</v>
      </c>
      <c r="G59" s="343"/>
      <c r="H59" s="345"/>
      <c r="I59" s="342" t="s">
        <v>126</v>
      </c>
      <c r="J59" s="343"/>
      <c r="K59" s="345"/>
      <c r="L59" s="342" t="s">
        <v>127</v>
      </c>
      <c r="M59" s="345"/>
      <c r="N59" s="342" t="s">
        <v>128</v>
      </c>
      <c r="O59" s="345"/>
    </row>
    <row r="60" spans="1:15">
      <c r="A60" s="475">
        <v>1</v>
      </c>
      <c r="B60" s="615"/>
      <c r="C60" s="615"/>
      <c r="D60" s="615"/>
      <c r="E60" s="476"/>
      <c r="F60" s="475">
        <v>2</v>
      </c>
      <c r="G60" s="615"/>
      <c r="H60" s="476"/>
      <c r="I60" s="475">
        <v>3</v>
      </c>
      <c r="J60" s="615"/>
      <c r="K60" s="476"/>
      <c r="L60" s="616">
        <v>4</v>
      </c>
      <c r="M60" s="617"/>
      <c r="N60" s="616">
        <v>5</v>
      </c>
      <c r="O60" s="617"/>
    </row>
    <row r="61" spans="1:15">
      <c r="A61" s="363" t="s">
        <v>290</v>
      </c>
      <c r="B61" s="608"/>
      <c r="C61" s="608"/>
      <c r="D61" s="608"/>
      <c r="E61" s="364"/>
      <c r="F61" s="497" t="str">
        <f>IF(F56&lt;&gt;"N/d",F56*F55,"")</f>
        <v/>
      </c>
      <c r="G61" s="497"/>
      <c r="H61" s="497"/>
      <c r="I61" s="497" t="str">
        <f>IF(K56&lt;&gt;"N/d",K56*K55,"")</f>
        <v/>
      </c>
      <c r="J61" s="497"/>
      <c r="K61" s="497"/>
      <c r="L61" s="498" t="str">
        <f>IF(F61&lt;&gt;"",F61-I61,"N/d")</f>
        <v>N/d</v>
      </c>
      <c r="M61" s="499"/>
      <c r="N61" s="466" t="str">
        <f>IF(F61&lt;&gt;"",(L61/F61)*100,"N/d")</f>
        <v>N/d</v>
      </c>
      <c r="O61" s="467"/>
    </row>
    <row r="63" spans="1:15">
      <c r="A63" s="100"/>
      <c r="B63" s="100"/>
      <c r="C63" s="100"/>
      <c r="D63" s="100"/>
      <c r="E63" s="106"/>
      <c r="F63" s="106"/>
      <c r="G63" s="106"/>
      <c r="H63" s="106"/>
      <c r="I63" s="106"/>
      <c r="J63" s="106"/>
      <c r="K63" s="106"/>
      <c r="L63" s="106"/>
      <c r="M63" s="106"/>
      <c r="N63" s="106"/>
    </row>
    <row r="64" spans="1:15">
      <c r="A64" s="95"/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100"/>
      <c r="N64" s="100"/>
    </row>
    <row r="65" spans="1:17">
      <c r="A65" s="210"/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M65" s="268"/>
      <c r="N65" s="268"/>
    </row>
    <row r="66" spans="1:17">
      <c r="A66" s="101"/>
      <c r="B66" s="101"/>
      <c r="C66" s="101"/>
      <c r="D66" s="101"/>
      <c r="E66" s="101"/>
    </row>
    <row r="67" spans="1:17">
      <c r="A67" s="211"/>
      <c r="B67" s="211"/>
      <c r="C67" s="211"/>
      <c r="D67" s="211"/>
      <c r="E67" s="211"/>
      <c r="F67" s="211"/>
      <c r="G67" s="211"/>
      <c r="H67" s="211"/>
      <c r="I67" s="211"/>
      <c r="J67" s="211"/>
      <c r="K67" s="211"/>
      <c r="N67" s="211"/>
    </row>
    <row r="68" spans="1:17">
      <c r="A68" s="95"/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P68" s="269"/>
      <c r="Q68" s="269"/>
    </row>
    <row r="69" spans="1:17" hidden="1">
      <c r="A69" s="106"/>
      <c r="B69" s="106"/>
      <c r="C69" s="106"/>
      <c r="D69" s="106"/>
      <c r="E69" s="106"/>
      <c r="F69" s="188"/>
      <c r="G69" s="188"/>
      <c r="H69" s="212"/>
      <c r="I69" s="212"/>
      <c r="J69" s="212"/>
      <c r="N69" s="95"/>
    </row>
    <row r="70" spans="1:17" hidden="1">
      <c r="A70" s="122"/>
      <c r="B70" s="122"/>
      <c r="C70" s="122"/>
      <c r="D70" s="122"/>
      <c r="E70" s="122"/>
      <c r="F70" s="186"/>
      <c r="G70" s="186"/>
      <c r="H70" s="122"/>
      <c r="I70" s="122"/>
      <c r="J70" s="122"/>
      <c r="N70" s="95"/>
    </row>
    <row r="71" spans="1:17" ht="15" hidden="1">
      <c r="A71" s="93"/>
      <c r="B71" s="93"/>
      <c r="C71" s="93"/>
      <c r="D71" s="93"/>
      <c r="E71" s="95"/>
      <c r="F71" s="95"/>
      <c r="G71" s="95"/>
      <c r="H71" s="95"/>
      <c r="I71" s="95"/>
      <c r="J71" s="95"/>
      <c r="K71" s="95"/>
      <c r="L71" s="95"/>
      <c r="M71" s="95"/>
      <c r="N71" s="95"/>
    </row>
    <row r="72" spans="1:17" ht="15" hidden="1">
      <c r="A72" s="93"/>
      <c r="B72" s="93"/>
      <c r="C72" s="93"/>
      <c r="D72" s="93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7" ht="15">
      <c r="A73" s="93"/>
      <c r="B73" s="93"/>
      <c r="C73" s="93"/>
      <c r="D73" s="93"/>
      <c r="E73" s="95"/>
      <c r="F73" s="95"/>
      <c r="G73" s="95"/>
      <c r="N73" s="95"/>
    </row>
    <row r="74" spans="1:17" ht="15">
      <c r="A74" s="93"/>
      <c r="F74" s="95"/>
      <c r="G74" s="95"/>
      <c r="N74" s="95"/>
    </row>
    <row r="75" spans="1:17" ht="15">
      <c r="A75" s="93"/>
      <c r="F75" s="95"/>
      <c r="G75" s="95"/>
      <c r="N75" s="95"/>
    </row>
    <row r="76" spans="1:17" ht="15">
      <c r="A76" s="93"/>
      <c r="B76" s="93"/>
      <c r="C76" s="93"/>
      <c r="D76" s="93"/>
      <c r="E76" s="95"/>
      <c r="F76" s="95"/>
      <c r="G76" s="95"/>
      <c r="H76" s="95"/>
      <c r="I76" s="95"/>
      <c r="J76" s="95"/>
      <c r="K76" s="95"/>
      <c r="L76" s="95"/>
      <c r="M76" s="95"/>
      <c r="N76" s="95"/>
    </row>
    <row r="77" spans="1:17" ht="15">
      <c r="A77" s="93"/>
      <c r="B77" s="93"/>
      <c r="C77" s="93"/>
      <c r="D77" s="93"/>
      <c r="E77" s="95"/>
      <c r="F77" s="95"/>
      <c r="G77" s="95"/>
      <c r="H77" s="213"/>
      <c r="I77" s="213"/>
      <c r="J77" s="213"/>
      <c r="K77" s="214"/>
      <c r="L77" s="213"/>
      <c r="M77" s="95"/>
      <c r="N77" s="95"/>
    </row>
    <row r="78" spans="1:17" ht="15">
      <c r="A78" s="93"/>
      <c r="B78" s="612">
        <f ca="1">TODAY()</f>
        <v>43837</v>
      </c>
      <c r="C78" s="612"/>
      <c r="D78" s="612"/>
      <c r="E78" s="612"/>
      <c r="H78" s="171" t="s">
        <v>209</v>
      </c>
      <c r="I78" s="95"/>
      <c r="J78" s="95"/>
      <c r="K78" s="95"/>
      <c r="M78" s="93"/>
    </row>
    <row r="79" spans="1:17" ht="15">
      <c r="A79" s="93"/>
      <c r="B79" s="613" t="s">
        <v>223</v>
      </c>
      <c r="C79" s="613"/>
      <c r="D79" s="613"/>
      <c r="E79" s="613"/>
      <c r="H79" s="172" t="s">
        <v>210</v>
      </c>
      <c r="I79" s="95"/>
      <c r="J79" s="95"/>
      <c r="K79" s="95"/>
      <c r="M79" s="93"/>
    </row>
    <row r="80" spans="1:17" ht="15">
      <c r="A80" s="93"/>
      <c r="B80" s="93"/>
      <c r="C80" s="93"/>
    </row>
    <row r="81" spans="1:14">
      <c r="A81" s="215" t="s">
        <v>291</v>
      </c>
    </row>
    <row r="82" spans="1:14" ht="27.75" customHeight="1">
      <c r="A82" s="614" t="s">
        <v>388</v>
      </c>
      <c r="B82" s="614"/>
      <c r="C82" s="614"/>
      <c r="D82" s="614"/>
      <c r="E82" s="614"/>
      <c r="F82" s="614"/>
      <c r="G82" s="614"/>
      <c r="H82" s="614"/>
      <c r="I82" s="614"/>
      <c r="J82" s="614"/>
      <c r="K82" s="614"/>
      <c r="L82" s="614"/>
      <c r="M82" s="614"/>
      <c r="N82" s="614"/>
    </row>
    <row r="84" spans="1:14" ht="15">
      <c r="A84" s="93"/>
      <c r="F84" s="95"/>
      <c r="G84" s="95"/>
      <c r="N84" s="95"/>
    </row>
    <row r="101" spans="1:23" hidden="1"/>
    <row r="102" spans="1:23" hidden="1"/>
    <row r="103" spans="1:23" hidden="1"/>
    <row r="104" spans="1:23" hidden="1"/>
    <row r="105" spans="1:23" hidden="1"/>
    <row r="106" spans="1:23" hidden="1"/>
    <row r="107" spans="1:23" hidden="1">
      <c r="A107" s="17"/>
      <c r="B107" s="17"/>
      <c r="C107" s="17"/>
      <c r="D107" s="17"/>
      <c r="E107" s="17"/>
      <c r="F107" s="17"/>
      <c r="G107" s="17"/>
      <c r="H107" s="413" t="s">
        <v>135</v>
      </c>
      <c r="I107" s="413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1:23" ht="15" hidden="1">
      <c r="A108" s="17"/>
      <c r="B108" s="17"/>
      <c r="C108" s="17"/>
      <c r="D108" s="17"/>
      <c r="E108" s="17"/>
      <c r="F108" s="17"/>
      <c r="G108" s="17"/>
      <c r="H108" s="20" t="s">
        <v>136</v>
      </c>
      <c r="I108" s="20" t="s">
        <v>137</v>
      </c>
      <c r="J108" s="17"/>
      <c r="K108" s="1"/>
      <c r="L108" s="17"/>
      <c r="M108" s="17"/>
      <c r="N108" s="17"/>
      <c r="O108" s="17"/>
      <c r="P108" s="17"/>
      <c r="Q108" s="17"/>
      <c r="R108" s="17"/>
      <c r="S108" s="17"/>
      <c r="T108" s="17"/>
      <c r="U108" s="17" t="s">
        <v>252</v>
      </c>
      <c r="V108" s="17" t="s">
        <v>252</v>
      </c>
      <c r="W108" s="17" t="s">
        <v>253</v>
      </c>
    </row>
    <row r="109" spans="1:23" ht="16.5" hidden="1">
      <c r="A109" s="17"/>
      <c r="B109" s="17"/>
      <c r="C109" s="17"/>
      <c r="D109" s="17"/>
      <c r="E109" s="17"/>
      <c r="F109" s="17"/>
      <c r="G109" s="17"/>
      <c r="H109" s="17">
        <f>'[1]1 96 Wydruk'!M17</f>
        <v>0</v>
      </c>
      <c r="I109" s="17">
        <f>'[1]1 96 Wydruk'!O17</f>
        <v>0</v>
      </c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" t="s">
        <v>86</v>
      </c>
      <c r="V109" s="1" t="s">
        <v>258</v>
      </c>
      <c r="W109" s="1" t="s">
        <v>82</v>
      </c>
    </row>
    <row r="110" spans="1:23" hidden="1">
      <c r="A110" s="6">
        <v>1</v>
      </c>
      <c r="B110" s="7" t="s">
        <v>134</v>
      </c>
      <c r="C110" s="1"/>
      <c r="D110" s="17"/>
      <c r="E110" s="76" t="s">
        <v>254</v>
      </c>
      <c r="F110" s="17"/>
      <c r="G110" s="17"/>
      <c r="H110" s="17" t="s">
        <v>138</v>
      </c>
      <c r="I110" s="17" t="s">
        <v>138</v>
      </c>
      <c r="J110" s="17"/>
      <c r="K110" s="17"/>
      <c r="L110" s="17"/>
      <c r="M110" s="17"/>
      <c r="N110" s="17"/>
      <c r="O110" s="17"/>
      <c r="P110" s="17"/>
      <c r="Q110" s="17"/>
      <c r="R110" s="17"/>
      <c r="S110" s="17">
        <v>100</v>
      </c>
      <c r="T110" s="17" t="s">
        <v>139</v>
      </c>
      <c r="U110" s="17">
        <v>0</v>
      </c>
      <c r="V110" s="17">
        <v>0</v>
      </c>
      <c r="W110" s="17">
        <v>0</v>
      </c>
    </row>
    <row r="111" spans="1:23" hidden="1">
      <c r="A111" s="6">
        <v>2</v>
      </c>
      <c r="B111" s="7" t="s">
        <v>163</v>
      </c>
      <c r="C111" s="1"/>
      <c r="D111" s="17"/>
      <c r="E111" s="184">
        <v>860</v>
      </c>
      <c r="F111" s="17"/>
      <c r="G111" s="17"/>
      <c r="H111" s="21" t="s">
        <v>114</v>
      </c>
      <c r="I111" s="19">
        <v>1</v>
      </c>
      <c r="J111" s="17">
        <v>0</v>
      </c>
      <c r="K111" s="18" t="s">
        <v>113</v>
      </c>
      <c r="L111" s="17"/>
      <c r="M111" s="18" t="s">
        <v>112</v>
      </c>
      <c r="N111" s="17"/>
      <c r="O111" s="21" t="s">
        <v>56</v>
      </c>
      <c r="P111" s="17"/>
      <c r="Q111" s="17">
        <v>1</v>
      </c>
      <c r="R111" s="17"/>
      <c r="S111" s="22"/>
      <c r="T111" s="21"/>
      <c r="U111" s="23"/>
      <c r="V111" s="23"/>
      <c r="W111" s="23"/>
    </row>
    <row r="112" spans="1:23" hidden="1">
      <c r="A112" s="6">
        <v>3</v>
      </c>
      <c r="B112" s="7" t="s">
        <v>18</v>
      </c>
      <c r="C112" s="1"/>
      <c r="D112" s="17"/>
      <c r="E112" s="17"/>
      <c r="F112" s="17"/>
      <c r="G112" s="17"/>
      <c r="H112" s="21" t="s">
        <v>111</v>
      </c>
      <c r="I112" s="19">
        <v>2</v>
      </c>
      <c r="J112" s="17"/>
      <c r="K112" s="18" t="s">
        <v>110</v>
      </c>
      <c r="L112" s="17"/>
      <c r="M112" s="18" t="s">
        <v>109</v>
      </c>
      <c r="N112" s="17"/>
      <c r="O112" s="21" t="s">
        <v>55</v>
      </c>
      <c r="P112" s="17"/>
      <c r="Q112" s="17">
        <v>2</v>
      </c>
      <c r="R112" s="17"/>
      <c r="S112" s="22"/>
      <c r="T112" s="21"/>
      <c r="U112" s="23"/>
      <c r="V112" s="23"/>
      <c r="W112" s="23"/>
    </row>
    <row r="113" spans="1:23" hidden="1">
      <c r="A113" s="6">
        <v>4</v>
      </c>
      <c r="B113" s="7" t="s">
        <v>164</v>
      </c>
      <c r="C113" s="1"/>
      <c r="D113" s="17"/>
      <c r="E113" s="17"/>
      <c r="F113" s="17"/>
      <c r="G113" s="17"/>
      <c r="H113" s="21" t="s">
        <v>108</v>
      </c>
      <c r="I113" s="19">
        <v>3</v>
      </c>
      <c r="J113" s="17"/>
      <c r="K113" s="18" t="s">
        <v>107</v>
      </c>
      <c r="L113" s="17"/>
      <c r="M113" s="18" t="s">
        <v>106</v>
      </c>
      <c r="N113" s="17"/>
      <c r="O113" s="21" t="s">
        <v>88</v>
      </c>
      <c r="P113" s="17"/>
      <c r="Q113" s="17">
        <v>1</v>
      </c>
      <c r="R113" s="17"/>
      <c r="S113" s="22"/>
      <c r="T113" s="21"/>
      <c r="U113" s="23"/>
      <c r="V113" s="23"/>
      <c r="W113" s="23"/>
    </row>
    <row r="114" spans="1:23" hidden="1">
      <c r="A114" s="6">
        <v>5</v>
      </c>
      <c r="B114" s="7" t="s">
        <v>168</v>
      </c>
      <c r="C114" s="1"/>
      <c r="D114" s="17"/>
      <c r="E114" s="17"/>
      <c r="F114" s="17"/>
      <c r="G114" s="17"/>
      <c r="H114" s="21" t="s">
        <v>105</v>
      </c>
      <c r="I114" s="19">
        <v>4</v>
      </c>
      <c r="J114" s="17"/>
      <c r="K114" s="18" t="s">
        <v>104</v>
      </c>
      <c r="L114" s="17"/>
      <c r="M114" s="18" t="s">
        <v>103</v>
      </c>
      <c r="N114" s="17"/>
      <c r="O114" s="21" t="s">
        <v>87</v>
      </c>
      <c r="P114" s="17"/>
      <c r="Q114" s="17">
        <v>2</v>
      </c>
      <c r="R114" s="17"/>
      <c r="S114" s="22"/>
      <c r="T114" s="21"/>
      <c r="U114" s="23"/>
      <c r="V114" s="23"/>
      <c r="W114" s="23"/>
    </row>
    <row r="115" spans="1:23" hidden="1">
      <c r="A115" s="6">
        <v>6</v>
      </c>
      <c r="B115" s="7" t="s">
        <v>169</v>
      </c>
      <c r="C115" s="1"/>
      <c r="D115" s="17"/>
      <c r="E115" s="17"/>
      <c r="F115" s="17"/>
      <c r="G115" s="17"/>
      <c r="H115" s="21" t="s">
        <v>146</v>
      </c>
      <c r="I115" s="19">
        <v>5</v>
      </c>
      <c r="J115" s="17"/>
      <c r="K115" s="18" t="s">
        <v>249</v>
      </c>
      <c r="L115" s="17"/>
      <c r="M115" s="18" t="s">
        <v>102</v>
      </c>
      <c r="N115" s="17"/>
      <c r="O115" s="21" t="s">
        <v>85</v>
      </c>
      <c r="P115" s="17"/>
      <c r="Q115" s="17">
        <v>3</v>
      </c>
      <c r="R115" s="17"/>
      <c r="S115" s="22"/>
      <c r="T115" s="21"/>
      <c r="U115" s="23"/>
      <c r="V115" s="23"/>
      <c r="W115" s="23"/>
    </row>
    <row r="116" spans="1:23" hidden="1">
      <c r="A116" s="6">
        <v>7</v>
      </c>
      <c r="B116" s="7" t="s">
        <v>165</v>
      </c>
      <c r="C116" s="1"/>
      <c r="D116" s="17"/>
      <c r="E116" s="17"/>
      <c r="F116" s="17"/>
      <c r="G116" s="17"/>
      <c r="H116" s="21" t="s">
        <v>147</v>
      </c>
      <c r="I116" s="19">
        <v>6</v>
      </c>
      <c r="J116" s="17"/>
      <c r="K116" s="18" t="s">
        <v>152</v>
      </c>
      <c r="L116" s="17"/>
      <c r="M116" s="18" t="s">
        <v>101</v>
      </c>
      <c r="N116" s="17"/>
      <c r="O116" s="21" t="s">
        <v>84</v>
      </c>
      <c r="P116" s="17"/>
      <c r="Q116" s="17">
        <v>1</v>
      </c>
      <c r="R116" s="17"/>
      <c r="S116" s="22"/>
      <c r="T116" s="21"/>
      <c r="U116" s="23"/>
      <c r="V116" s="23"/>
      <c r="W116" s="23"/>
    </row>
    <row r="117" spans="1:23" hidden="1">
      <c r="A117" s="17"/>
      <c r="B117" s="17"/>
      <c r="C117" s="17"/>
      <c r="D117" s="17"/>
      <c r="E117" s="17"/>
      <c r="F117" s="17"/>
      <c r="G117" s="17"/>
      <c r="H117" s="21" t="s">
        <v>148</v>
      </c>
      <c r="I117" s="19">
        <v>7</v>
      </c>
      <c r="J117" s="17"/>
      <c r="K117" s="18" t="s">
        <v>153</v>
      </c>
      <c r="L117" s="17"/>
      <c r="M117" s="18" t="s">
        <v>100</v>
      </c>
      <c r="N117" s="17"/>
      <c r="O117" s="21" t="s">
        <v>83</v>
      </c>
      <c r="P117" s="17"/>
      <c r="Q117" s="17">
        <v>2</v>
      </c>
      <c r="R117" s="17"/>
      <c r="S117" s="22"/>
      <c r="T117" s="21"/>
      <c r="U117" s="23"/>
      <c r="V117" s="23"/>
      <c r="W117" s="23"/>
    </row>
    <row r="118" spans="1:23" hidden="1">
      <c r="A118" s="17"/>
      <c r="B118" s="17"/>
      <c r="C118" s="17"/>
      <c r="D118" s="17"/>
      <c r="E118" s="17"/>
      <c r="F118" s="17"/>
      <c r="G118" s="17"/>
      <c r="H118" s="21" t="s">
        <v>149</v>
      </c>
      <c r="I118" s="19">
        <v>8</v>
      </c>
      <c r="J118" s="17"/>
      <c r="K118" s="18" t="s">
        <v>154</v>
      </c>
      <c r="L118" s="17"/>
      <c r="M118" s="18" t="s">
        <v>99</v>
      </c>
      <c r="N118" s="17"/>
      <c r="O118" s="21" t="s">
        <v>81</v>
      </c>
      <c r="P118" s="17"/>
      <c r="Q118" s="17">
        <v>3</v>
      </c>
      <c r="R118" s="17"/>
      <c r="S118" s="22"/>
      <c r="T118" s="21"/>
      <c r="U118" s="23"/>
      <c r="V118" s="23"/>
      <c r="W118" s="23"/>
    </row>
    <row r="119" spans="1:23" hidden="1">
      <c r="A119" s="17"/>
      <c r="B119" s="17"/>
      <c r="C119" s="17"/>
      <c r="D119" s="17"/>
      <c r="E119" s="17"/>
      <c r="F119" s="17"/>
      <c r="G119" s="17"/>
      <c r="H119" s="21" t="s">
        <v>98</v>
      </c>
      <c r="I119" s="19">
        <v>9</v>
      </c>
      <c r="J119" s="17"/>
      <c r="K119" s="18" t="s">
        <v>155</v>
      </c>
      <c r="L119" s="17"/>
      <c r="M119" s="18" t="s">
        <v>97</v>
      </c>
      <c r="N119" s="17"/>
      <c r="O119" s="21" t="s">
        <v>80</v>
      </c>
      <c r="P119" s="17"/>
      <c r="Q119" s="17">
        <v>4</v>
      </c>
      <c r="R119" s="17"/>
      <c r="S119" s="22"/>
      <c r="T119" s="21"/>
      <c r="U119" s="23"/>
      <c r="V119" s="23"/>
      <c r="W119" s="23"/>
    </row>
    <row r="120" spans="1:23" hidden="1">
      <c r="A120" s="17"/>
      <c r="B120" s="17"/>
      <c r="C120" s="17"/>
      <c r="D120" s="17"/>
      <c r="E120" s="17"/>
      <c r="F120" s="17"/>
      <c r="G120" s="17"/>
      <c r="H120" s="21" t="s">
        <v>319</v>
      </c>
      <c r="I120" s="19">
        <v>10</v>
      </c>
      <c r="J120" s="17"/>
      <c r="K120" s="18" t="s">
        <v>318</v>
      </c>
      <c r="L120" s="17"/>
      <c r="M120" s="18" t="s">
        <v>96</v>
      </c>
      <c r="N120" s="17"/>
      <c r="O120" s="21"/>
      <c r="P120" s="17"/>
      <c r="Q120" s="17"/>
      <c r="R120" s="17"/>
      <c r="S120" s="22"/>
      <c r="T120" s="21"/>
      <c r="U120" s="23"/>
      <c r="V120" s="23"/>
      <c r="W120" s="23"/>
    </row>
    <row r="121" spans="1:23" hidden="1">
      <c r="A121" s="17"/>
      <c r="B121" s="17" t="s">
        <v>329</v>
      </c>
      <c r="C121" s="17"/>
      <c r="D121" s="17"/>
      <c r="E121" s="17"/>
      <c r="F121" s="17"/>
      <c r="G121" s="17"/>
      <c r="H121" s="21" t="s">
        <v>150</v>
      </c>
      <c r="I121" s="19">
        <v>11</v>
      </c>
      <c r="J121" s="17"/>
      <c r="K121" s="18" t="s">
        <v>321</v>
      </c>
      <c r="L121" s="17"/>
      <c r="M121" s="18" t="s">
        <v>95</v>
      </c>
      <c r="N121" s="17"/>
      <c r="O121" s="21" t="s">
        <v>157</v>
      </c>
      <c r="P121" s="17"/>
      <c r="Q121" s="17">
        <v>4</v>
      </c>
      <c r="R121" s="17"/>
      <c r="S121" s="22"/>
      <c r="T121" s="21"/>
      <c r="U121" s="23"/>
      <c r="V121" s="23"/>
      <c r="W121" s="23"/>
    </row>
    <row r="122" spans="1:23" hidden="1">
      <c r="A122" s="17"/>
      <c r="B122" s="17" t="s">
        <v>330</v>
      </c>
      <c r="C122" s="17"/>
      <c r="D122" s="17"/>
      <c r="E122" s="17"/>
      <c r="F122" s="17"/>
      <c r="G122" s="17"/>
      <c r="H122" s="21" t="s">
        <v>151</v>
      </c>
      <c r="I122" s="19">
        <v>12</v>
      </c>
      <c r="J122" s="17"/>
      <c r="K122" s="18" t="s">
        <v>322</v>
      </c>
      <c r="L122" s="17"/>
      <c r="M122" s="18" t="s">
        <v>93</v>
      </c>
      <c r="N122" s="17"/>
      <c r="O122" s="21" t="s">
        <v>79</v>
      </c>
      <c r="P122" s="17"/>
      <c r="Q122" s="17">
        <v>5</v>
      </c>
      <c r="R122" s="17"/>
      <c r="S122" s="22"/>
      <c r="T122" s="21"/>
      <c r="U122" s="23"/>
      <c r="V122" s="23"/>
      <c r="W122" s="23"/>
    </row>
    <row r="123" spans="1:23" hidden="1">
      <c r="A123" s="17"/>
      <c r="B123" s="17"/>
      <c r="C123" s="17"/>
      <c r="D123" s="17"/>
      <c r="E123" s="17"/>
      <c r="F123" s="17"/>
      <c r="G123" s="17"/>
      <c r="H123" s="21" t="s">
        <v>94</v>
      </c>
      <c r="I123" s="19">
        <v>13</v>
      </c>
      <c r="J123" s="17"/>
      <c r="K123" s="18" t="s">
        <v>323</v>
      </c>
      <c r="L123" s="17"/>
      <c r="M123" s="18" t="s">
        <v>91</v>
      </c>
      <c r="N123" s="17"/>
      <c r="O123" s="21" t="s">
        <v>78</v>
      </c>
      <c r="P123" s="17"/>
      <c r="Q123" s="17">
        <v>6</v>
      </c>
      <c r="R123" s="17"/>
      <c r="S123" s="22"/>
      <c r="T123" s="21"/>
      <c r="U123" s="23"/>
      <c r="V123" s="23"/>
      <c r="W123" s="23"/>
    </row>
    <row r="124" spans="1:23" hidden="1">
      <c r="A124" s="17"/>
      <c r="B124" s="17"/>
      <c r="C124" s="17"/>
      <c r="D124" s="17"/>
      <c r="E124" s="17"/>
      <c r="F124" s="17"/>
      <c r="G124" s="17"/>
      <c r="H124" s="21"/>
      <c r="I124" s="19">
        <v>14</v>
      </c>
      <c r="J124" s="17"/>
      <c r="K124" s="18" t="s">
        <v>359</v>
      </c>
      <c r="L124" s="17"/>
      <c r="M124" s="18" t="s">
        <v>89</v>
      </c>
      <c r="N124" s="17"/>
      <c r="O124" s="21"/>
      <c r="P124" s="17"/>
      <c r="Q124" s="17"/>
      <c r="R124" s="17"/>
      <c r="S124" s="22"/>
      <c r="T124" s="21"/>
      <c r="U124" s="23"/>
      <c r="V124" s="23"/>
      <c r="W124" s="23"/>
    </row>
    <row r="125" spans="1:23" hidden="1">
      <c r="A125" s="17"/>
      <c r="B125" s="17"/>
      <c r="C125" s="17"/>
      <c r="D125" s="17"/>
      <c r="E125" s="17"/>
      <c r="F125" s="17"/>
      <c r="G125" s="17"/>
      <c r="H125" s="21"/>
      <c r="I125" s="19">
        <v>15</v>
      </c>
      <c r="J125" s="17"/>
      <c r="K125" s="18" t="s">
        <v>360</v>
      </c>
      <c r="L125" s="17"/>
      <c r="M125" s="18" t="s">
        <v>320</v>
      </c>
      <c r="N125" s="17"/>
      <c r="O125" s="21"/>
      <c r="P125" s="17"/>
      <c r="Q125" s="17"/>
      <c r="R125" s="17"/>
      <c r="S125" s="22"/>
      <c r="T125" s="21"/>
      <c r="U125" s="23"/>
      <c r="V125" s="23"/>
      <c r="W125" s="23"/>
    </row>
    <row r="126" spans="1:23" hidden="1">
      <c r="A126" s="17"/>
      <c r="B126" s="17"/>
      <c r="C126" s="17"/>
      <c r="D126" s="17"/>
      <c r="E126" s="17"/>
      <c r="F126" s="17"/>
      <c r="G126" s="17"/>
      <c r="H126" s="21" t="s">
        <v>92</v>
      </c>
      <c r="I126" s="19">
        <v>16</v>
      </c>
      <c r="J126" s="17"/>
      <c r="K126" s="18" t="s">
        <v>355</v>
      </c>
      <c r="L126" s="17"/>
      <c r="M126" s="18" t="s">
        <v>357</v>
      </c>
      <c r="N126" s="17"/>
      <c r="O126" s="21" t="s">
        <v>156</v>
      </c>
      <c r="P126" s="17"/>
      <c r="Q126" s="17">
        <v>7</v>
      </c>
      <c r="R126" s="17"/>
      <c r="S126" s="22"/>
      <c r="T126" s="21"/>
      <c r="U126" s="23"/>
      <c r="V126" s="23"/>
      <c r="W126" s="23"/>
    </row>
    <row r="127" spans="1:23" ht="15" hidden="1">
      <c r="A127" s="17"/>
      <c r="B127" s="20"/>
      <c r="C127" s="17"/>
      <c r="D127" s="20"/>
      <c r="E127" s="17"/>
      <c r="F127" s="17"/>
      <c r="G127" s="17"/>
      <c r="H127" s="21" t="s">
        <v>90</v>
      </c>
      <c r="I127" s="19">
        <v>17</v>
      </c>
      <c r="J127" s="17"/>
      <c r="K127" s="18" t="s">
        <v>356</v>
      </c>
      <c r="L127" s="17"/>
      <c r="M127" s="18" t="s">
        <v>358</v>
      </c>
      <c r="N127" s="17"/>
      <c r="O127" s="21" t="s">
        <v>74</v>
      </c>
      <c r="P127" s="17"/>
      <c r="Q127" s="17">
        <v>8</v>
      </c>
      <c r="R127" s="17"/>
      <c r="S127" s="22"/>
      <c r="T127" s="21"/>
      <c r="U127" s="23"/>
      <c r="V127" s="23"/>
      <c r="W127" s="23"/>
    </row>
    <row r="128" spans="1:23" hidden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21" t="s">
        <v>71</v>
      </c>
      <c r="P128" s="17"/>
      <c r="Q128" s="17">
        <v>9</v>
      </c>
      <c r="R128" s="17"/>
      <c r="S128" s="22"/>
      <c r="T128" s="21"/>
      <c r="U128" s="23"/>
      <c r="V128" s="23"/>
      <c r="W128" s="23"/>
    </row>
    <row r="129" spans="1:23" ht="15" hidden="1">
      <c r="A129" s="17"/>
      <c r="B129" s="17"/>
      <c r="C129" s="17"/>
      <c r="D129" s="17"/>
      <c r="E129" s="17"/>
      <c r="F129" s="17"/>
      <c r="G129" s="17"/>
      <c r="H129" s="20" t="s">
        <v>50</v>
      </c>
      <c r="I129" s="17">
        <v>100</v>
      </c>
      <c r="J129" s="177" t="s">
        <v>51</v>
      </c>
      <c r="K129" s="17"/>
      <c r="L129" s="17"/>
      <c r="M129" s="17"/>
      <c r="N129" s="17"/>
      <c r="O129" s="21" t="s">
        <v>68</v>
      </c>
      <c r="P129" s="17"/>
      <c r="Q129" s="17">
        <v>10</v>
      </c>
      <c r="R129" s="17"/>
      <c r="S129" s="22"/>
      <c r="T129" s="21"/>
      <c r="U129" s="23"/>
      <c r="V129" s="23"/>
      <c r="W129" s="23"/>
    </row>
    <row r="130" spans="1:23" hidden="1">
      <c r="A130" s="17"/>
      <c r="B130" s="17" t="str">
        <f t="shared" ref="B130:B141" si="0">IF($B$228="1",K112,"")</f>
        <v/>
      </c>
      <c r="C130" s="17"/>
      <c r="D130" s="17" t="str">
        <f t="shared" ref="D130:D141" si="1">IF($D$228="1",K112,"")</f>
        <v/>
      </c>
      <c r="E130" s="17"/>
      <c r="F130" s="17"/>
      <c r="G130" s="17" t="s">
        <v>250</v>
      </c>
      <c r="H130" s="17" t="str">
        <f>IF(F53=H110,J111,IF(F53=K111,I111,IF(F53=K112,I112,IF(F53=K113,I113,IF(F53=K114,I114,IF(F53=K115,I115,IF(F53=K116,I116,IF(F53=K117,I117,IF(F53=K118,I118,IF(F53=K119,I119,IF(F53=K120,I120,IF(F53=K121,I121,IF(F53=K122,I122,IF(F53=K123,I123,IF(F53=K126,I126,IF(F53=K127,I127,IF(F53=K124,I124,IF(F53=K125,I125,""))))))))))))))))))</f>
        <v/>
      </c>
      <c r="I130" s="17"/>
      <c r="J130" s="178" t="str">
        <f>IF(K53=H110,J111,IF(K53=K111,I111,IF(K53=K112,I112,IF(K53=K113,I113,IF(K53=K114,I114,IF(K53=K115,I115,IF(K53=K116,I116,IF(K53=K117,I117,IF(K53=K118,I118,IF(K53=K119,I119,IF(K53=K120,I120,IF(K53=K121,I121,IF(K53=K122,I122,IF(K53=K123,I123,IF(K53=K126,I126,IF(K53=K127,I127,IF(K53=K124,I124,IF(K53=K125,I125,""))))))))))))))))))</f>
        <v/>
      </c>
      <c r="K130" s="17"/>
      <c r="L130" s="17"/>
      <c r="M130" s="17"/>
      <c r="N130" s="17"/>
      <c r="O130" s="21" t="s">
        <v>67</v>
      </c>
      <c r="P130" s="17"/>
      <c r="Q130" s="17">
        <v>11</v>
      </c>
      <c r="R130" s="17"/>
      <c r="S130" s="22"/>
      <c r="T130" s="21"/>
      <c r="U130" s="23"/>
      <c r="V130" s="23"/>
      <c r="W130" s="23"/>
    </row>
    <row r="131" spans="1:23" hidden="1">
      <c r="A131" s="17"/>
      <c r="B131" s="17" t="str">
        <f t="shared" si="0"/>
        <v/>
      </c>
      <c r="C131" s="17"/>
      <c r="D131" s="17" t="str">
        <f t="shared" si="1"/>
        <v/>
      </c>
      <c r="E131" s="17"/>
      <c r="F131" s="17" t="s">
        <v>251</v>
      </c>
      <c r="G131" s="1"/>
      <c r="H131" s="17" t="str">
        <f>IF(F54=O111,(H130*I129)+Q111,IF(F54=O113,(H130*I129)+Q113,IF(F54=O112,(H130*I129)+Q112,IF(F54=O114,(H130*I129)+Q114,IF(F54=O115,(H130*I129)+Q115,IF(F54=O116,(H130*I129)+Q116,IF(F54=O117,(H130*I129)+Q117,IF(F54=O118,(H130*I129)+Q118,IF(F54=O119,(H130*I129)+Q119,IF(F54=O121,(H130*I129)+Q121,IF(F54=O122,(H130*I129)+Q122,IF(F54=O123,(H130*I129)+Q123,IF(F54=O126,(H130*I129)+Q126,IF(F54=O127,(H130*I129)+Q127,IF(F54=O128,(H130*I129)+Q128,IF(F54=O129,(H130*I129)+Q129,IF(F54=O130,(H130*I129)+Q130,IF(F54=O131,(H130*I129)+Q131,IF(F54=O132,(H130*I129)+Q132,IF(F54=O133,(H130*I129)+Q133,IF(F54=O134,(H130*I129)+Q134,IF(F54=O135,(H130*I129)+Q135,IF(F54=O136,(H130*I129)+Q136,IF(F54=O137,(H130*I129)+Q137,IF(F54=O138,(H130*I129)+Q138,IF(F54=O139,(H130*I129)+Q139,IF(F54=O140,(H130*I129)+Q140,"")))))))))))))))))))))))))))</f>
        <v/>
      </c>
      <c r="I131" s="17"/>
      <c r="J131" s="178" t="str">
        <f>IF(K54=O111,(J130*I129)+Q111,IF(K54=O113,(J130*I129)+Q113,IF(K54=O112,(J130*I129)+Q112,IF(K54=O114,(J130*I129)+Q114,IF(K54=O115,(J130*I129)+Q115,IF(K54=O116,(J130*I129)+Q116,IF(K54=O117,(J130*I129)+Q117,IF(K54=O118,(J130*I129)+Q118,IF(K54=O119,(J130*I129)+Q119,IF(K54=O121,(J130*I129)+Q121,IF(K54=O122,(J130*I129)+Q122,IF(K54=O123,(J130*I129)+Q123,IF(K54=O126,(J130*I129)+Q126,IF(K54=O127,(J130*I129)+Q127,IF(K54=O128,(J130*I129)+Q128,IF(K54=O129,(J130*I129)+Q129,IF(K54=O130,(J130*I129)+Q130,IF(K54=O131,(J130*I129)+Q131,IF(K54=O132,(J130*I129)+Q132,IF(K54=O133,(J130*I129)+Q133,IF(K54=O134,(J130*I129)+Q134,IF(K54=O135,(J130*I129)+Q135,IF(K54=O136,(J130*I129)+Q136,IF(K54=O137,(J130*I129)+Q137,IF(K54=O138,(J130*I129)+Q138,IF(K54=O139,(J130*I129)+Q139,IF(K54=O140,(J130*I129)+Q140,"")))))))))))))))))))))))))))</f>
        <v/>
      </c>
      <c r="K131" s="17"/>
      <c r="L131" s="17"/>
      <c r="M131" s="17"/>
      <c r="N131" s="17"/>
      <c r="O131" s="21" t="s">
        <v>66</v>
      </c>
      <c r="P131" s="17"/>
      <c r="Q131" s="17">
        <v>12</v>
      </c>
      <c r="R131" s="17"/>
      <c r="S131" s="22"/>
      <c r="T131" s="21"/>
      <c r="U131" s="23"/>
      <c r="V131" s="23"/>
      <c r="W131" s="23"/>
    </row>
    <row r="132" spans="1:23" hidden="1">
      <c r="A132" s="17"/>
      <c r="B132" s="17" t="str">
        <f t="shared" si="0"/>
        <v/>
      </c>
      <c r="C132" s="17"/>
      <c r="D132" s="17" t="str">
        <f t="shared" si="1"/>
        <v/>
      </c>
      <c r="E132" s="17"/>
      <c r="F132" s="17"/>
      <c r="G132" s="17"/>
      <c r="H132" s="17" t="str">
        <f>IF(H130=H110,J111,IF(H130=I111,O111,IF(H130=I112,O111,IF(H130=I113,O111,IF(H130=I114,O111,IF(H130=I115,O111,IF(H130=I116,O111,IF(H130=I117,O111,IF(H130=I118,O111,IF(H130=I119,O111,IF(H130=I120,O111,IF(H130=I121,O111,IF(H130=I122,O111,IF(H130=I123,O111,IF(H130=I126,O113,IF(H130=I127,O111,""))))))))))))))))</f>
        <v/>
      </c>
      <c r="I132" s="17"/>
      <c r="J132" s="178" t="str">
        <f>IF(J130=H110,J111,IF(J130=I111,O111,IF(J130=I112,O111,IF(J130=I113,O111,IF(J130=I114,O111,IF(J130=I115,O111,IF(J130=I116,O111,IF(J130=I117,O111,IF(J130=I118,O111,IF(J130=I119,O111,IF(J130=I120,O111,IF(J130=I121,O111,IF(J130=I122,O111,IF(J130=I123,O111,IF(J130=I126,O113,IF(J130=I127,O111,""))))))))))))))))</f>
        <v/>
      </c>
      <c r="K132" s="17"/>
      <c r="L132" s="17"/>
      <c r="M132" s="17"/>
      <c r="N132" s="17"/>
      <c r="O132" s="21" t="s">
        <v>65</v>
      </c>
      <c r="P132" s="17"/>
      <c r="Q132" s="17">
        <v>13</v>
      </c>
      <c r="R132" s="17"/>
      <c r="S132" s="22"/>
      <c r="T132" s="21"/>
      <c r="U132" s="23"/>
      <c r="V132" s="23"/>
      <c r="W132" s="23"/>
    </row>
    <row r="133" spans="1:23" hidden="1">
      <c r="A133" s="17"/>
      <c r="B133" s="17" t="str">
        <f t="shared" si="0"/>
        <v/>
      </c>
      <c r="C133" s="17"/>
      <c r="D133" s="17" t="str">
        <f t="shared" si="1"/>
        <v/>
      </c>
      <c r="E133" s="17"/>
      <c r="F133" s="17"/>
      <c r="G133" s="17"/>
      <c r="H133" s="17" t="str">
        <f>IF(H130=1,O112,IF(H130=2," ",IF(H130=3,O112,IF(H130&lt;10," ",IF(H130&lt;14,O112,IF(H130=16,O114,IF(H130=I127,O112,"")))))))</f>
        <v/>
      </c>
      <c r="I133" s="17"/>
      <c r="J133" s="178" t="str">
        <f>IF($J$130=1,O112,IF($J$130=2," ",IF($J$130=3,O112,IF($J$130&lt;10," ",IF($J$130&lt;14,O112,IF($J$130=16,O114,IF(J130=I127,O112,"")))))))</f>
        <v/>
      </c>
      <c r="K133" s="17"/>
      <c r="L133" s="17"/>
      <c r="M133" s="17"/>
      <c r="N133" s="17"/>
      <c r="O133" s="21" t="s">
        <v>64</v>
      </c>
      <c r="P133" s="17"/>
      <c r="Q133" s="17">
        <v>14</v>
      </c>
      <c r="R133" s="17"/>
      <c r="S133" s="22"/>
      <c r="T133" s="21"/>
      <c r="U133" s="23"/>
      <c r="V133" s="23"/>
      <c r="W133" s="23"/>
    </row>
    <row r="134" spans="1:23" hidden="1">
      <c r="A134" s="17"/>
      <c r="B134" s="17" t="str">
        <f t="shared" si="0"/>
        <v/>
      </c>
      <c r="C134" s="17"/>
      <c r="D134" s="17" t="str">
        <f t="shared" si="1"/>
        <v/>
      </c>
      <c r="E134" s="17"/>
      <c r="F134" s="17"/>
      <c r="G134" s="17"/>
      <c r="H134" s="17" t="str">
        <f>IF($H$130=16,O115,"")</f>
        <v/>
      </c>
      <c r="I134" s="17"/>
      <c r="J134" s="178" t="str">
        <f>IF($J$130=16,O115,"")</f>
        <v/>
      </c>
      <c r="K134" s="17"/>
      <c r="L134" s="17"/>
      <c r="M134" s="17"/>
      <c r="N134" s="17"/>
      <c r="O134" s="21" t="s">
        <v>63</v>
      </c>
      <c r="P134" s="17"/>
      <c r="Q134" s="17">
        <v>15</v>
      </c>
      <c r="R134" s="17"/>
      <c r="S134" s="22"/>
      <c r="T134" s="21"/>
      <c r="U134" s="23"/>
      <c r="V134" s="23"/>
      <c r="W134" s="23"/>
    </row>
    <row r="135" spans="1:23" hidden="1">
      <c r="A135" s="17"/>
      <c r="B135" s="17" t="str">
        <f t="shared" si="0"/>
        <v/>
      </c>
      <c r="C135" s="17"/>
      <c r="D135" s="17" t="str">
        <f t="shared" si="1"/>
        <v/>
      </c>
      <c r="E135" s="17"/>
      <c r="F135" s="17"/>
      <c r="G135" s="17"/>
      <c r="H135" s="17" t="str">
        <f>IF($H$130=14,O116,IF(H130=15,O116,""))</f>
        <v/>
      </c>
      <c r="I135" s="17"/>
      <c r="J135" s="178" t="str">
        <f>IF($J$130=14,O116,IF(J130=15,O116,""))</f>
        <v/>
      </c>
      <c r="K135" s="17"/>
      <c r="L135" s="17"/>
      <c r="M135" s="17"/>
      <c r="N135" s="17"/>
      <c r="O135" s="21" t="s">
        <v>62</v>
      </c>
      <c r="P135" s="17"/>
      <c r="Q135" s="17">
        <v>16</v>
      </c>
      <c r="R135" s="17"/>
      <c r="S135" s="22"/>
      <c r="T135" s="21"/>
      <c r="U135" s="23"/>
      <c r="V135" s="23"/>
      <c r="W135" s="23"/>
    </row>
    <row r="136" spans="1:23" hidden="1">
      <c r="A136" s="17"/>
      <c r="B136" s="17" t="str">
        <f t="shared" si="0"/>
        <v/>
      </c>
      <c r="C136" s="17"/>
      <c r="D136" s="17" t="str">
        <f t="shared" si="1"/>
        <v/>
      </c>
      <c r="E136" s="71"/>
      <c r="F136" s="17"/>
      <c r="G136" s="17"/>
      <c r="H136" s="17" t="str">
        <f>IF($H$130=14,O117,IF(H130=15,O117,""))</f>
        <v/>
      </c>
      <c r="I136" s="17"/>
      <c r="J136" s="178" t="str">
        <f>IF($J$130=14,O117,IF(J130=15,O117,""))</f>
        <v/>
      </c>
      <c r="K136" s="17"/>
      <c r="L136" s="17"/>
      <c r="M136" s="17"/>
      <c r="N136" s="17"/>
      <c r="O136" s="21" t="s">
        <v>61</v>
      </c>
      <c r="P136" s="17"/>
      <c r="Q136" s="17">
        <v>17</v>
      </c>
      <c r="R136" s="17"/>
      <c r="S136" s="22"/>
      <c r="T136" s="21"/>
      <c r="U136" s="23"/>
      <c r="V136" s="23"/>
      <c r="W136" s="23"/>
    </row>
    <row r="137" spans="1:23" hidden="1">
      <c r="A137" s="17"/>
      <c r="B137" s="17" t="str">
        <f t="shared" si="0"/>
        <v/>
      </c>
      <c r="C137" s="17"/>
      <c r="D137" s="17" t="str">
        <f t="shared" si="1"/>
        <v/>
      </c>
      <c r="E137" s="17"/>
      <c r="F137" s="17"/>
      <c r="G137" s="17"/>
      <c r="H137" s="17" t="str">
        <f>IF($H$130=14,O118,IF(H130=15,O118,""))</f>
        <v/>
      </c>
      <c r="I137" s="17"/>
      <c r="J137" s="178" t="str">
        <f>IF($J$130=14,O118,IF(J130=15,O118,""))</f>
        <v/>
      </c>
      <c r="K137" s="17"/>
      <c r="L137" s="17"/>
      <c r="M137" s="17"/>
      <c r="N137" s="17"/>
      <c r="O137" s="21" t="s">
        <v>60</v>
      </c>
      <c r="P137" s="17"/>
      <c r="Q137" s="17">
        <v>18</v>
      </c>
      <c r="R137" s="17"/>
      <c r="S137" s="22"/>
      <c r="T137" s="21"/>
      <c r="U137" s="23"/>
      <c r="V137" s="23"/>
      <c r="W137" s="23"/>
    </row>
    <row r="138" spans="1:23" hidden="1">
      <c r="A138" s="17"/>
      <c r="B138" s="17" t="str">
        <f t="shared" si="0"/>
        <v/>
      </c>
      <c r="C138" s="17"/>
      <c r="D138" s="17" t="str">
        <f t="shared" si="1"/>
        <v/>
      </c>
      <c r="E138" s="17"/>
      <c r="F138" s="17"/>
      <c r="G138" s="17"/>
      <c r="H138" s="17" t="str">
        <f>IF($H$130=14,O119,IF(H130=15,O119,""))</f>
        <v/>
      </c>
      <c r="I138" s="17"/>
      <c r="J138" s="178" t="str">
        <f>IF($J$130=14,O119,IF(J130=15,O119,""))</f>
        <v/>
      </c>
      <c r="K138" s="17"/>
      <c r="L138" s="17"/>
      <c r="M138" s="17"/>
      <c r="N138" s="17"/>
      <c r="O138" s="21" t="s">
        <v>59</v>
      </c>
      <c r="P138" s="17"/>
      <c r="Q138" s="17">
        <v>19</v>
      </c>
      <c r="R138" s="17"/>
      <c r="S138" s="22"/>
      <c r="T138" s="21"/>
      <c r="U138" s="23"/>
      <c r="V138" s="23"/>
      <c r="W138" s="23"/>
    </row>
    <row r="139" spans="1:23" hidden="1">
      <c r="A139" s="17"/>
      <c r="B139" s="17" t="str">
        <f t="shared" si="0"/>
        <v/>
      </c>
      <c r="C139" s="17"/>
      <c r="D139" s="17" t="str">
        <f t="shared" si="1"/>
        <v/>
      </c>
      <c r="E139" s="17"/>
      <c r="F139" s="17"/>
      <c r="G139" s="17"/>
      <c r="H139" s="17" t="str">
        <f>IF($H$130=16,O121,"")</f>
        <v/>
      </c>
      <c r="I139" s="17"/>
      <c r="J139" s="178" t="str">
        <f>IF($J$130=16,O121,"")</f>
        <v/>
      </c>
      <c r="K139" s="17"/>
      <c r="L139" s="17"/>
      <c r="M139" s="17"/>
      <c r="N139" s="17"/>
      <c r="O139" s="21" t="s">
        <v>58</v>
      </c>
      <c r="P139" s="17"/>
      <c r="Q139" s="17">
        <v>20</v>
      </c>
      <c r="R139" s="17"/>
      <c r="S139" s="22"/>
      <c r="T139" s="21"/>
      <c r="U139" s="75"/>
      <c r="V139" s="23"/>
      <c r="W139" s="23"/>
    </row>
    <row r="140" spans="1:23" hidden="1">
      <c r="A140" s="17"/>
      <c r="B140" s="17" t="str">
        <f t="shared" si="0"/>
        <v/>
      </c>
      <c r="C140" s="17"/>
      <c r="D140" s="17" t="str">
        <f t="shared" si="1"/>
        <v/>
      </c>
      <c r="E140" s="17"/>
      <c r="F140" s="17"/>
      <c r="G140" s="17"/>
      <c r="H140" s="17" t="str">
        <f>IF($H$130=16,O122,"")</f>
        <v/>
      </c>
      <c r="I140" s="17"/>
      <c r="J140" s="178" t="str">
        <f>IF($J$130=16,O122,"")</f>
        <v/>
      </c>
      <c r="K140" s="17"/>
      <c r="L140" s="17"/>
      <c r="M140" s="17"/>
      <c r="N140" s="17"/>
      <c r="O140" s="179" t="s">
        <v>57</v>
      </c>
      <c r="P140" s="17"/>
      <c r="Q140" s="17">
        <v>21</v>
      </c>
      <c r="R140" s="17"/>
      <c r="S140" s="22"/>
      <c r="T140" s="21"/>
      <c r="U140" s="23"/>
      <c r="V140" s="23"/>
      <c r="W140" s="23"/>
    </row>
    <row r="141" spans="1:23" hidden="1">
      <c r="A141" s="17"/>
      <c r="B141" s="17" t="str">
        <f t="shared" si="0"/>
        <v/>
      </c>
      <c r="C141" s="17"/>
      <c r="D141" s="17" t="str">
        <f t="shared" si="1"/>
        <v/>
      </c>
      <c r="E141" s="17"/>
      <c r="F141" s="17"/>
      <c r="G141" s="17"/>
      <c r="H141" s="17" t="str">
        <f>IF($H$130=16,O123,"")</f>
        <v/>
      </c>
      <c r="I141" s="17"/>
      <c r="J141" s="178" t="str">
        <f>IF($J$130=16,O123,"")</f>
        <v/>
      </c>
      <c r="K141" s="17"/>
      <c r="L141" s="17"/>
      <c r="M141" s="17"/>
      <c r="N141" s="17"/>
      <c r="O141" s="180"/>
      <c r="P141" s="17"/>
      <c r="Q141" s="1"/>
      <c r="R141" s="17"/>
      <c r="S141" s="22"/>
      <c r="T141" s="21"/>
      <c r="U141" s="23"/>
      <c r="V141" s="23"/>
      <c r="W141" s="23"/>
    </row>
    <row r="142" spans="1:23" hidden="1">
      <c r="A142" s="17"/>
      <c r="B142" s="17" t="str">
        <f>IF($B$228="1",K127,"")</f>
        <v/>
      </c>
      <c r="C142" s="17"/>
      <c r="D142" s="17" t="str">
        <f>IF($D$228="1",K127,"")</f>
        <v/>
      </c>
      <c r="E142" s="17"/>
      <c r="F142" s="17"/>
      <c r="G142" s="17"/>
      <c r="H142" s="17" t="str">
        <f t="shared" ref="H142:H156" si="2">IF($H$130=16,O126,"")</f>
        <v/>
      </c>
      <c r="I142" s="17"/>
      <c r="J142" s="178" t="str">
        <f t="shared" ref="J142:J156" si="3">IF($J$130=16,O126,"")</f>
        <v/>
      </c>
      <c r="K142" s="17"/>
      <c r="L142" s="17"/>
      <c r="M142" s="17"/>
      <c r="N142" s="17"/>
      <c r="O142" s="180"/>
      <c r="P142" s="17"/>
      <c r="Q142" s="17"/>
      <c r="R142" s="17"/>
      <c r="S142" s="22"/>
      <c r="T142" s="21"/>
      <c r="U142" s="23"/>
      <c r="V142" s="23"/>
      <c r="W142" s="23"/>
    </row>
    <row r="143" spans="1:23" hidden="1">
      <c r="A143" s="17"/>
      <c r="B143" s="17"/>
      <c r="C143" s="17"/>
      <c r="D143" s="17"/>
      <c r="E143" s="17"/>
      <c r="F143" s="17"/>
      <c r="G143" s="17"/>
      <c r="H143" s="17" t="str">
        <f t="shared" si="2"/>
        <v/>
      </c>
      <c r="I143" s="17"/>
      <c r="J143" s="178" t="str">
        <f t="shared" si="3"/>
        <v/>
      </c>
      <c r="K143" s="17"/>
      <c r="L143" s="17"/>
      <c r="M143" s="17"/>
      <c r="N143" s="17"/>
      <c r="O143" s="145"/>
      <c r="P143" s="17"/>
      <c r="Q143" s="17"/>
      <c r="R143" s="17"/>
      <c r="S143" s="22"/>
      <c r="T143" s="21"/>
      <c r="U143" s="23"/>
      <c r="V143" s="23"/>
      <c r="W143" s="23"/>
    </row>
    <row r="144" spans="1:23" hidden="1">
      <c r="A144" s="17"/>
      <c r="B144" s="17"/>
      <c r="C144" s="17"/>
      <c r="D144" s="17"/>
      <c r="E144" s="17"/>
      <c r="F144" s="17"/>
      <c r="G144" s="17"/>
      <c r="H144" s="17" t="str">
        <f t="shared" si="2"/>
        <v/>
      </c>
      <c r="I144" s="17"/>
      <c r="J144" s="178" t="str">
        <f t="shared" si="3"/>
        <v/>
      </c>
      <c r="K144" s="17"/>
      <c r="L144" s="17"/>
      <c r="M144" s="17"/>
      <c r="N144" s="17"/>
      <c r="O144" s="17"/>
      <c r="P144" s="17"/>
      <c r="Q144" s="17"/>
      <c r="R144" s="17"/>
      <c r="S144" s="22"/>
      <c r="T144" s="21"/>
      <c r="U144" s="23"/>
      <c r="V144" s="23"/>
      <c r="W144" s="23"/>
    </row>
    <row r="145" spans="1:23" hidden="1">
      <c r="A145" s="17"/>
      <c r="B145" s="17"/>
      <c r="C145" s="17"/>
      <c r="D145" s="17"/>
      <c r="E145" s="17"/>
      <c r="F145" s="17"/>
      <c r="G145" s="17"/>
      <c r="H145" s="17" t="str">
        <f t="shared" si="2"/>
        <v/>
      </c>
      <c r="I145" s="17"/>
      <c r="J145" s="178" t="str">
        <f t="shared" si="3"/>
        <v/>
      </c>
      <c r="K145" s="17"/>
      <c r="L145" s="17"/>
      <c r="M145" s="17"/>
      <c r="N145" s="17"/>
      <c r="O145" s="17"/>
      <c r="P145" s="17"/>
      <c r="Q145" s="17"/>
      <c r="R145" s="17"/>
      <c r="S145" s="22"/>
      <c r="T145" s="21"/>
      <c r="U145" s="23"/>
      <c r="V145" s="23"/>
      <c r="W145" s="23"/>
    </row>
    <row r="146" spans="1:23" hidden="1">
      <c r="A146" s="17"/>
      <c r="B146" s="17"/>
      <c r="C146" s="17"/>
      <c r="D146" s="17"/>
      <c r="E146" s="17"/>
      <c r="F146" s="17"/>
      <c r="G146" s="17"/>
      <c r="H146" s="17" t="str">
        <f t="shared" si="2"/>
        <v/>
      </c>
      <c r="I146" s="17"/>
      <c r="J146" s="178" t="str">
        <f t="shared" si="3"/>
        <v/>
      </c>
      <c r="K146" s="17"/>
      <c r="L146" s="17"/>
      <c r="M146" s="17"/>
      <c r="N146" s="17"/>
      <c r="O146" s="17"/>
      <c r="P146" s="17"/>
      <c r="Q146" s="17"/>
      <c r="R146" s="17"/>
      <c r="S146" s="22"/>
      <c r="T146" s="21"/>
      <c r="U146" s="23"/>
      <c r="V146" s="23"/>
      <c r="W146" s="23"/>
    </row>
    <row r="147" spans="1:23" hidden="1">
      <c r="A147" s="17"/>
      <c r="B147" s="17"/>
      <c r="C147" s="17"/>
      <c r="D147" s="17"/>
      <c r="E147" s="17"/>
      <c r="F147" s="17"/>
      <c r="G147" s="17"/>
      <c r="H147" s="17" t="str">
        <f t="shared" si="2"/>
        <v/>
      </c>
      <c r="I147" s="17"/>
      <c r="J147" s="178" t="str">
        <f t="shared" si="3"/>
        <v/>
      </c>
      <c r="K147" s="17"/>
      <c r="L147" s="17"/>
      <c r="M147" s="17"/>
      <c r="N147" s="17"/>
      <c r="O147" s="17"/>
      <c r="P147" s="17"/>
      <c r="Q147" s="17"/>
      <c r="R147" s="17"/>
      <c r="S147" s="22"/>
      <c r="T147" s="21"/>
      <c r="U147" s="23"/>
      <c r="V147" s="23"/>
      <c r="W147" s="23"/>
    </row>
    <row r="148" spans="1:23" hidden="1">
      <c r="A148" s="17"/>
      <c r="B148" s="17"/>
      <c r="C148" s="17"/>
      <c r="D148" s="17"/>
      <c r="E148" s="17"/>
      <c r="F148" s="17"/>
      <c r="G148" s="17"/>
      <c r="H148" s="17" t="str">
        <f t="shared" si="2"/>
        <v/>
      </c>
      <c r="I148" s="17"/>
      <c r="J148" s="178" t="str">
        <f t="shared" si="3"/>
        <v/>
      </c>
      <c r="K148" s="17"/>
      <c r="L148" s="17"/>
      <c r="M148" s="17"/>
      <c r="N148" s="17"/>
      <c r="O148" s="17"/>
      <c r="P148" s="17"/>
      <c r="Q148" s="17"/>
      <c r="R148" s="17"/>
      <c r="S148" s="22"/>
      <c r="T148" s="21"/>
      <c r="U148" s="23"/>
      <c r="V148" s="23"/>
      <c r="W148" s="23"/>
    </row>
    <row r="149" spans="1:23" hidden="1">
      <c r="A149" s="17"/>
      <c r="B149" s="17"/>
      <c r="C149" s="17"/>
      <c r="D149" s="17"/>
      <c r="E149" s="17"/>
      <c r="F149" s="17"/>
      <c r="G149" s="17"/>
      <c r="H149" s="17" t="str">
        <f t="shared" si="2"/>
        <v/>
      </c>
      <c r="I149" s="17"/>
      <c r="J149" s="178" t="str">
        <f t="shared" si="3"/>
        <v/>
      </c>
      <c r="K149" s="17"/>
      <c r="L149" s="17"/>
      <c r="M149" s="17"/>
      <c r="N149" s="17"/>
      <c r="O149" s="17"/>
      <c r="P149" s="17"/>
      <c r="Q149" s="17"/>
      <c r="R149" s="17"/>
      <c r="S149" s="22"/>
      <c r="T149" s="21"/>
      <c r="U149" s="23"/>
      <c r="V149" s="23"/>
      <c r="W149" s="23"/>
    </row>
    <row r="150" spans="1:23" hidden="1">
      <c r="A150" s="17"/>
      <c r="B150" s="17"/>
      <c r="C150" s="17"/>
      <c r="D150" s="17"/>
      <c r="E150" s="17"/>
      <c r="F150" s="17"/>
      <c r="G150" s="17"/>
      <c r="H150" s="17" t="str">
        <f t="shared" si="2"/>
        <v/>
      </c>
      <c r="I150" s="17"/>
      <c r="J150" s="178" t="str">
        <f t="shared" si="3"/>
        <v/>
      </c>
      <c r="K150" s="17"/>
      <c r="L150" s="17"/>
      <c r="M150" s="17"/>
      <c r="N150" s="17"/>
      <c r="O150" s="17"/>
      <c r="P150" s="17"/>
      <c r="Q150" s="17"/>
      <c r="R150" s="17"/>
      <c r="S150" s="22"/>
      <c r="T150" s="21"/>
      <c r="U150" s="23"/>
      <c r="V150" s="23"/>
      <c r="W150" s="23"/>
    </row>
    <row r="151" spans="1:23" hidden="1">
      <c r="A151" s="17"/>
      <c r="B151" s="17"/>
      <c r="C151" s="17"/>
      <c r="D151" s="17"/>
      <c r="E151" s="17"/>
      <c r="F151" s="17"/>
      <c r="G151" s="17"/>
      <c r="H151" s="17" t="str">
        <f t="shared" si="2"/>
        <v/>
      </c>
      <c r="I151" s="17"/>
      <c r="J151" s="178" t="str">
        <f t="shared" si="3"/>
        <v/>
      </c>
      <c r="K151" s="17"/>
      <c r="L151" s="17"/>
      <c r="M151" s="17"/>
      <c r="N151" s="17"/>
      <c r="O151" s="17"/>
      <c r="P151" s="17"/>
      <c r="Q151" s="17"/>
      <c r="R151" s="17"/>
      <c r="S151" s="22"/>
      <c r="T151" s="21"/>
      <c r="U151" s="23"/>
      <c r="V151" s="23"/>
      <c r="W151" s="23"/>
    </row>
    <row r="152" spans="1:23" hidden="1">
      <c r="A152" s="17"/>
      <c r="B152" s="17"/>
      <c r="C152" s="17"/>
      <c r="D152" s="17"/>
      <c r="E152" s="17"/>
      <c r="F152" s="17"/>
      <c r="G152" s="17"/>
      <c r="H152" s="17" t="str">
        <f t="shared" si="2"/>
        <v/>
      </c>
      <c r="I152" s="17"/>
      <c r="J152" s="178" t="str">
        <f t="shared" si="3"/>
        <v/>
      </c>
      <c r="K152" s="17"/>
      <c r="L152" s="17"/>
      <c r="M152" s="17"/>
      <c r="N152" s="17"/>
      <c r="O152" s="17"/>
      <c r="P152" s="17"/>
      <c r="Q152" s="17"/>
      <c r="R152" s="17"/>
      <c r="S152" s="22"/>
      <c r="T152" s="21"/>
      <c r="U152" s="23"/>
      <c r="V152" s="23"/>
      <c r="W152" s="23"/>
    </row>
    <row r="153" spans="1:23" hidden="1">
      <c r="A153" s="17"/>
      <c r="B153" s="17"/>
      <c r="C153" s="17"/>
      <c r="D153" s="17"/>
      <c r="E153" s="17"/>
      <c r="F153" s="17"/>
      <c r="G153" s="17"/>
      <c r="H153" s="17" t="str">
        <f t="shared" si="2"/>
        <v/>
      </c>
      <c r="I153" s="17"/>
      <c r="J153" s="178" t="str">
        <f t="shared" si="3"/>
        <v/>
      </c>
      <c r="K153" s="17"/>
      <c r="L153" s="17"/>
      <c r="M153" s="17"/>
      <c r="N153" s="17"/>
      <c r="O153" s="17"/>
      <c r="P153" s="17"/>
      <c r="Q153" s="17"/>
      <c r="R153" s="17"/>
      <c r="S153" s="22"/>
      <c r="T153" s="21"/>
      <c r="U153" s="23"/>
      <c r="V153" s="23"/>
      <c r="W153" s="23"/>
    </row>
    <row r="154" spans="1:23" hidden="1">
      <c r="A154" s="17"/>
      <c r="B154" s="17"/>
      <c r="C154" s="17"/>
      <c r="D154" s="17"/>
      <c r="E154" s="17"/>
      <c r="F154" s="17"/>
      <c r="G154" s="17"/>
      <c r="H154" s="17" t="str">
        <f t="shared" si="2"/>
        <v/>
      </c>
      <c r="I154" s="17"/>
      <c r="J154" s="178" t="str">
        <f t="shared" si="3"/>
        <v/>
      </c>
      <c r="K154" s="17"/>
      <c r="L154" s="17"/>
      <c r="M154" s="17"/>
      <c r="N154" s="17"/>
      <c r="O154" s="17"/>
      <c r="P154" s="17"/>
      <c r="Q154" s="17"/>
      <c r="R154" s="17"/>
      <c r="S154" s="22"/>
      <c r="T154" s="21"/>
      <c r="U154" s="23"/>
      <c r="V154" s="23"/>
      <c r="W154" s="23"/>
    </row>
    <row r="155" spans="1:23" hidden="1">
      <c r="A155" s="17"/>
      <c r="B155" s="27"/>
      <c r="C155" s="17"/>
      <c r="D155" s="17"/>
      <c r="E155" s="17"/>
      <c r="F155" s="17"/>
      <c r="G155" s="17"/>
      <c r="H155" s="17" t="str">
        <f t="shared" si="2"/>
        <v/>
      </c>
      <c r="I155" s="17"/>
      <c r="J155" s="178" t="str">
        <f t="shared" si="3"/>
        <v/>
      </c>
      <c r="K155" s="17"/>
      <c r="L155" s="17"/>
      <c r="M155" s="17"/>
      <c r="N155" s="17"/>
      <c r="O155" s="17"/>
      <c r="P155" s="17"/>
      <c r="Q155" s="17"/>
      <c r="R155" s="17"/>
      <c r="S155" s="22"/>
      <c r="T155" s="21"/>
      <c r="U155" s="23"/>
      <c r="V155" s="23"/>
      <c r="W155" s="23"/>
    </row>
    <row r="156" spans="1:23" hidden="1">
      <c r="A156" s="17"/>
      <c r="B156" s="27"/>
      <c r="C156" s="71"/>
      <c r="D156" s="71"/>
      <c r="E156" s="71"/>
      <c r="F156" s="71"/>
      <c r="G156" s="17"/>
      <c r="H156" s="17" t="str">
        <f t="shared" si="2"/>
        <v/>
      </c>
      <c r="I156" s="17"/>
      <c r="J156" s="178" t="str">
        <f t="shared" si="3"/>
        <v/>
      </c>
      <c r="K156" s="17"/>
      <c r="L156" s="17"/>
      <c r="M156" s="17"/>
      <c r="N156" s="17"/>
      <c r="O156" s="17"/>
      <c r="P156" s="17"/>
      <c r="Q156" s="17"/>
      <c r="R156" s="17"/>
      <c r="S156" s="22"/>
      <c r="T156" s="21"/>
      <c r="U156" s="23"/>
      <c r="V156" s="23"/>
      <c r="W156" s="23"/>
    </row>
    <row r="157" spans="1:23" hidden="1">
      <c r="A157" s="17"/>
      <c r="B157" s="27"/>
      <c r="C157" s="71"/>
      <c r="D157" s="71"/>
      <c r="E157" s="71"/>
      <c r="F157" s="71"/>
      <c r="G157" s="17"/>
      <c r="I157" s="17"/>
      <c r="K157" s="17"/>
      <c r="L157" s="17"/>
      <c r="M157" s="17"/>
      <c r="N157" s="17"/>
      <c r="O157" s="17"/>
      <c r="P157" s="17"/>
      <c r="Q157" s="17"/>
      <c r="R157" s="17"/>
      <c r="S157" s="22"/>
      <c r="T157" s="21"/>
      <c r="U157" s="23"/>
      <c r="V157" s="23"/>
      <c r="W157" s="23"/>
    </row>
    <row r="158" spans="1:23" hidden="1">
      <c r="A158" s="17"/>
      <c r="B158" s="17"/>
      <c r="C158" s="71"/>
      <c r="D158" s="71"/>
      <c r="E158" s="71"/>
      <c r="F158" s="71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22"/>
      <c r="T158" s="21"/>
      <c r="U158" s="23"/>
      <c r="V158" s="23"/>
      <c r="W158" s="23"/>
    </row>
    <row r="159" spans="1:23" hidden="1"/>
    <row r="160" spans="1:2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sheetProtection password="C609" sheet="1" objects="1" scenarios="1" formatCells="0"/>
  <mergeCells count="143">
    <mergeCell ref="M28:O28"/>
    <mergeCell ref="A58:E59"/>
    <mergeCell ref="F58:K58"/>
    <mergeCell ref="L58:O58"/>
    <mergeCell ref="F59:H59"/>
    <mergeCell ref="I59:K59"/>
    <mergeCell ref="L59:M59"/>
    <mergeCell ref="N59:O59"/>
    <mergeCell ref="F54:J54"/>
    <mergeCell ref="K54:O54"/>
    <mergeCell ref="F55:J55"/>
    <mergeCell ref="K55:O55"/>
    <mergeCell ref="F56:J56"/>
    <mergeCell ref="K56:O56"/>
    <mergeCell ref="B48:D48"/>
    <mergeCell ref="E48:H48"/>
    <mergeCell ref="I48:O48"/>
    <mergeCell ref="G29:I29"/>
    <mergeCell ref="G30:I30"/>
    <mergeCell ref="G31:I31"/>
    <mergeCell ref="G32:I32"/>
    <mergeCell ref="G33:I33"/>
    <mergeCell ref="G34:I34"/>
    <mergeCell ref="G28:I28"/>
    <mergeCell ref="B78:E78"/>
    <mergeCell ref="B79:E79"/>
    <mergeCell ref="A82:N82"/>
    <mergeCell ref="A60:E60"/>
    <mergeCell ref="F60:H60"/>
    <mergeCell ref="I60:K60"/>
    <mergeCell ref="L60:M60"/>
    <mergeCell ref="N60:O60"/>
    <mergeCell ref="A61:E61"/>
    <mergeCell ref="F52:J52"/>
    <mergeCell ref="K52:O52"/>
    <mergeCell ref="A53:E53"/>
    <mergeCell ref="F53:J53"/>
    <mergeCell ref="K53:O53"/>
    <mergeCell ref="B46:D46"/>
    <mergeCell ref="E46:H46"/>
    <mergeCell ref="I46:O46"/>
    <mergeCell ref="B47:D47"/>
    <mergeCell ref="E47:H47"/>
    <mergeCell ref="I47:O47"/>
    <mergeCell ref="B44:D44"/>
    <mergeCell ref="E44:H44"/>
    <mergeCell ref="I44:O44"/>
    <mergeCell ref="B45:D45"/>
    <mergeCell ref="E45:H45"/>
    <mergeCell ref="I45:O45"/>
    <mergeCell ref="B42:D42"/>
    <mergeCell ref="E42:H42"/>
    <mergeCell ref="I42:O42"/>
    <mergeCell ref="B43:D43"/>
    <mergeCell ref="E43:H43"/>
    <mergeCell ref="I43:O43"/>
    <mergeCell ref="B41:D41"/>
    <mergeCell ref="E41:H41"/>
    <mergeCell ref="I41:O41"/>
    <mergeCell ref="B31:D31"/>
    <mergeCell ref="E31:F31"/>
    <mergeCell ref="B33:D33"/>
    <mergeCell ref="E34:F34"/>
    <mergeCell ref="J34:L34"/>
    <mergeCell ref="J35:L35"/>
    <mergeCell ref="E35:I35"/>
    <mergeCell ref="J31:L31"/>
    <mergeCell ref="M31:O31"/>
    <mergeCell ref="J32:L32"/>
    <mergeCell ref="M32:O32"/>
    <mergeCell ref="J33:L33"/>
    <mergeCell ref="B28:D28"/>
    <mergeCell ref="E28:F28"/>
    <mergeCell ref="C30:D30"/>
    <mergeCell ref="E26:F26"/>
    <mergeCell ref="E27:F27"/>
    <mergeCell ref="E29:F29"/>
    <mergeCell ref="E30:F30"/>
    <mergeCell ref="I16:J17"/>
    <mergeCell ref="B35:D35"/>
    <mergeCell ref="J25:L25"/>
    <mergeCell ref="J26:L26"/>
    <mergeCell ref="J27:L27"/>
    <mergeCell ref="J28:L28"/>
    <mergeCell ref="G23:I24"/>
    <mergeCell ref="E23:F24"/>
    <mergeCell ref="J23:O23"/>
    <mergeCell ref="G27:I27"/>
    <mergeCell ref="G26:I26"/>
    <mergeCell ref="G25:I25"/>
    <mergeCell ref="J29:L29"/>
    <mergeCell ref="M29:O29"/>
    <mergeCell ref="J30:L30"/>
    <mergeCell ref="M30:O30"/>
    <mergeCell ref="J24:L24"/>
    <mergeCell ref="N16:N17"/>
    <mergeCell ref="O16:O17"/>
    <mergeCell ref="D19:O19"/>
    <mergeCell ref="A19:C19"/>
    <mergeCell ref="C27:D27"/>
    <mergeCell ref="K11:O11"/>
    <mergeCell ref="A23:A24"/>
    <mergeCell ref="B23:D24"/>
    <mergeCell ref="A14:E14"/>
    <mergeCell ref="F14:J14"/>
    <mergeCell ref="K14:O14"/>
    <mergeCell ref="A15:E17"/>
    <mergeCell ref="F15:H15"/>
    <mergeCell ref="I15:J15"/>
    <mergeCell ref="K15:M17"/>
    <mergeCell ref="N15:O15"/>
    <mergeCell ref="F16:G17"/>
    <mergeCell ref="H16:H17"/>
    <mergeCell ref="B25:D25"/>
    <mergeCell ref="E25:F25"/>
    <mergeCell ref="M25:O25"/>
    <mergeCell ref="M26:O26"/>
    <mergeCell ref="M27:O27"/>
    <mergeCell ref="M24:O24"/>
    <mergeCell ref="H107:I107"/>
    <mergeCell ref="F61:H61"/>
    <mergeCell ref="I61:K61"/>
    <mergeCell ref="N61:O61"/>
    <mergeCell ref="L61:M61"/>
    <mergeCell ref="A1:N1"/>
    <mergeCell ref="A2:N2"/>
    <mergeCell ref="A3:N3"/>
    <mergeCell ref="A5:O5"/>
    <mergeCell ref="A6:N6"/>
    <mergeCell ref="A9:E9"/>
    <mergeCell ref="F9:J9"/>
    <mergeCell ref="K9:O9"/>
    <mergeCell ref="A12:E12"/>
    <mergeCell ref="F12:J12"/>
    <mergeCell ref="K12:O12"/>
    <mergeCell ref="A13:E13"/>
    <mergeCell ref="F13:J13"/>
    <mergeCell ref="K13:O13"/>
    <mergeCell ref="A10:E10"/>
    <mergeCell ref="F10:J10"/>
    <mergeCell ref="K10:O10"/>
    <mergeCell ref="A11:E11"/>
    <mergeCell ref="F11:J11"/>
  </mergeCells>
  <conditionalFormatting sqref="D19:O19">
    <cfRule type="cellIs" dxfId="26" priority="12" operator="equal">
      <formula>""</formula>
    </cfRule>
  </conditionalFormatting>
  <conditionalFormatting sqref="A5:O5">
    <cfRule type="cellIs" dxfId="25" priority="11" operator="equal">
      <formula>""</formula>
    </cfRule>
  </conditionalFormatting>
  <conditionalFormatting sqref="G18">
    <cfRule type="cellIs" dxfId="24" priority="10" operator="equal">
      <formula>""</formula>
    </cfRule>
  </conditionalFormatting>
  <conditionalFormatting sqref="E42:O48">
    <cfRule type="expression" dxfId="23" priority="9">
      <formula>$F$53&gt;0</formula>
    </cfRule>
  </conditionalFormatting>
  <conditionalFormatting sqref="B48:D48">
    <cfRule type="containsText" dxfId="22" priority="8" operator="containsText" text="Inne">
      <formula>NOT(ISERROR(SEARCH("Inne",B48)))</formula>
    </cfRule>
  </conditionalFormatting>
  <conditionalFormatting sqref="E25:F25 B35:E35 E28:F28 E26:E27 E31:F34 E29:E30 M25:M32 M33:O35 J25:J35">
    <cfRule type="expression" dxfId="21" priority="13">
      <formula>$G$18&gt;0</formula>
    </cfRule>
  </conditionalFormatting>
  <conditionalFormatting sqref="H16:H17">
    <cfRule type="cellIs" dxfId="20" priority="7" operator="equal">
      <formula>""</formula>
    </cfRule>
  </conditionalFormatting>
  <conditionalFormatting sqref="F15:H15">
    <cfRule type="cellIs" dxfId="19" priority="6" operator="equal">
      <formula>""</formula>
    </cfRule>
  </conditionalFormatting>
  <conditionalFormatting sqref="I15:J15">
    <cfRule type="cellIs" dxfId="18" priority="5" operator="equal">
      <formula>""</formula>
    </cfRule>
  </conditionalFormatting>
  <conditionalFormatting sqref="N15:O15">
    <cfRule type="cellIs" dxfId="17" priority="4" operator="equal">
      <formula>""</formula>
    </cfRule>
  </conditionalFormatting>
  <conditionalFormatting sqref="O16:O17">
    <cfRule type="cellIs" dxfId="16" priority="3" operator="equal">
      <formula>""</formula>
    </cfRule>
  </conditionalFormatting>
  <conditionalFormatting sqref="F10:O14">
    <cfRule type="cellIs" dxfId="15" priority="2" operator="equal">
      <formula>""</formula>
    </cfRule>
  </conditionalFormatting>
  <conditionalFormatting sqref="F53:O55">
    <cfRule type="cellIs" dxfId="14" priority="1" operator="equal">
      <formula>""</formula>
    </cfRule>
  </conditionalFormatting>
  <dataValidations count="11">
    <dataValidation type="list" allowBlank="1" showInputMessage="1" showErrorMessage="1" sqref="G18">
      <formula1>$B$121:$B$122</formula1>
    </dataValidation>
    <dataValidation type="list" allowBlank="1" showInputMessage="1" showErrorMessage="1" sqref="K54:O54">
      <formula1>$J$132:$J$156</formula1>
    </dataValidation>
    <dataValidation type="list" allowBlank="1" showInputMessage="1" showErrorMessage="1" sqref="F54:J54">
      <formula1>$H$132:$H$156</formula1>
    </dataValidation>
    <dataValidation type="list" allowBlank="1" showInputMessage="1" showErrorMessage="1" sqref="F53:O53">
      <formula1>$K$111:$K$127</formula1>
    </dataValidation>
    <dataValidation type="decimal" allowBlank="1" showInputMessage="1" showErrorMessage="1" error="Należy wprowadzić prawidłową wartość współczynnika przenikania U" sqref="M25:M30">
      <formula1>0</formula1>
      <formula2>1</formula2>
    </dataValidation>
    <dataValidation type="decimal" allowBlank="1" showInputMessage="1" showErrorMessage="1" error="Należy wprowadzić prawidłową wartość współczynnika przenikania U" sqref="J25:J35">
      <formula1>0</formula1>
      <formula2>10</formula2>
    </dataValidation>
    <dataValidation type="decimal" allowBlank="1" showInputMessage="1" showErrorMessage="1" error="Należy wprowadzić prawidłową wartość współczynnika przenikania U mniejszy od 1,7" sqref="N33:O34 M31:M34">
      <formula1>0</formula1>
      <formula2>1.7</formula2>
    </dataValidation>
    <dataValidation type="decimal" allowBlank="1" showInputMessage="1" showErrorMessage="1" error="Należy wprowadzić prawidłową wartość współczynnika przenikania U" sqref="M35:O35">
      <formula1>0</formula1>
      <formula2>2</formula2>
    </dataValidation>
    <dataValidation type="decimal" operator="greaterThan" allowBlank="1" showInputMessage="1" showErrorMessage="1" sqref="F55:O55 F14:O14 F15:J15 N15:O15">
      <formula1>1</formula1>
    </dataValidation>
    <dataValidation type="decimal" operator="greaterThan" allowBlank="1" showInputMessage="1" showErrorMessage="1" sqref="F11:O12">
      <formula1>0</formula1>
    </dataValidation>
    <dataValidation type="decimal" allowBlank="1" showInputMessage="1" showErrorMessage="1" sqref="F13:O13 O16:O17">
      <formula1>0</formula1>
      <formula2>100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85"/>
  <sheetViews>
    <sheetView topLeftCell="H19" workbookViewId="0">
      <selection activeCell="W53" sqref="W53"/>
    </sheetView>
  </sheetViews>
  <sheetFormatPr defaultRowHeight="14.25"/>
  <sheetData>
    <row r="2" spans="1:25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</row>
    <row r="3" spans="1:25">
      <c r="A3" s="275"/>
      <c r="B3" s="71"/>
      <c r="C3" s="71"/>
      <c r="D3" s="71"/>
      <c r="E3" s="71"/>
      <c r="F3" s="71"/>
      <c r="G3" s="71"/>
      <c r="H3" s="71"/>
      <c r="I3" s="636"/>
      <c r="J3" s="636"/>
      <c r="K3" s="71"/>
      <c r="L3" s="71"/>
      <c r="M3" s="71"/>
      <c r="N3" s="71"/>
      <c r="O3" s="71"/>
      <c r="P3" s="71"/>
      <c r="Q3" s="71"/>
      <c r="R3" s="71"/>
      <c r="S3" s="71"/>
      <c r="T3" s="17"/>
      <c r="U3" s="17"/>
      <c r="V3" s="17"/>
      <c r="W3" s="17"/>
      <c r="X3" s="17"/>
      <c r="Y3" s="17"/>
    </row>
    <row r="4" spans="1:25" ht="15">
      <c r="A4" s="275"/>
      <c r="B4" s="71"/>
      <c r="C4" s="71"/>
      <c r="D4" s="71"/>
      <c r="E4" s="71"/>
      <c r="F4" s="71"/>
      <c r="G4" s="71"/>
      <c r="H4" s="71"/>
      <c r="I4" s="276"/>
      <c r="J4" s="276"/>
      <c r="K4" s="71"/>
      <c r="L4" s="142"/>
      <c r="M4" s="71"/>
      <c r="N4" s="71"/>
      <c r="O4" s="71"/>
      <c r="P4" s="71"/>
      <c r="Q4" s="71"/>
      <c r="R4" s="71"/>
      <c r="S4" s="71"/>
      <c r="T4" s="17"/>
      <c r="U4" s="17"/>
      <c r="V4" s="17" t="s">
        <v>252</v>
      </c>
      <c r="W4" s="17" t="s">
        <v>252</v>
      </c>
      <c r="X4" s="17" t="s">
        <v>253</v>
      </c>
      <c r="Y4" s="17"/>
    </row>
    <row r="5" spans="1:25" ht="16.5">
      <c r="A5" s="2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17"/>
      <c r="U5" s="17"/>
      <c r="V5" s="1" t="s">
        <v>86</v>
      </c>
      <c r="W5" s="1" t="s">
        <v>258</v>
      </c>
      <c r="X5" s="1" t="s">
        <v>82</v>
      </c>
      <c r="Y5" s="17"/>
    </row>
    <row r="6" spans="1:25">
      <c r="A6" s="275"/>
      <c r="B6" s="11"/>
      <c r="C6" s="8"/>
      <c r="D6" s="142"/>
      <c r="E6" s="71"/>
      <c r="F6" s="277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17">
        <v>100</v>
      </c>
      <c r="U6" s="17" t="s">
        <v>139</v>
      </c>
      <c r="V6" s="17">
        <v>0</v>
      </c>
      <c r="W6" s="17">
        <v>0</v>
      </c>
      <c r="X6" s="17">
        <v>0</v>
      </c>
      <c r="Y6" s="17"/>
    </row>
    <row r="7" spans="1:25">
      <c r="A7" s="275"/>
      <c r="B7" s="11"/>
      <c r="C7" s="8"/>
      <c r="D7" s="142"/>
      <c r="E7" s="71"/>
      <c r="F7" s="278"/>
      <c r="G7" s="146"/>
      <c r="H7" s="146"/>
      <c r="I7" s="249"/>
      <c r="J7" s="250"/>
      <c r="K7" s="146"/>
      <c r="L7" s="251"/>
      <c r="M7" s="146"/>
      <c r="N7" s="251"/>
      <c r="O7" s="146"/>
      <c r="P7" s="249"/>
      <c r="Q7" s="146"/>
      <c r="R7" s="71"/>
      <c r="S7" s="71"/>
      <c r="T7" s="22">
        <v>101</v>
      </c>
      <c r="U7" s="21" t="s">
        <v>56</v>
      </c>
      <c r="V7" s="23">
        <v>20.99</v>
      </c>
      <c r="W7" s="23">
        <v>0</v>
      </c>
      <c r="X7" s="23">
        <v>93.63</v>
      </c>
      <c r="Y7" s="17"/>
    </row>
    <row r="8" spans="1:25">
      <c r="A8" s="275"/>
      <c r="B8" s="11"/>
      <c r="C8" s="8"/>
      <c r="D8" s="142"/>
      <c r="E8" s="71"/>
      <c r="F8" s="71"/>
      <c r="G8" s="146"/>
      <c r="H8" s="146"/>
      <c r="I8" s="249"/>
      <c r="J8" s="250"/>
      <c r="K8" s="146"/>
      <c r="L8" s="251"/>
      <c r="M8" s="146"/>
      <c r="N8" s="251"/>
      <c r="O8" s="146"/>
      <c r="P8" s="249"/>
      <c r="Q8" s="146"/>
      <c r="R8" s="71"/>
      <c r="S8" s="71"/>
      <c r="T8" s="22">
        <v>102</v>
      </c>
      <c r="U8" s="21" t="s">
        <v>55</v>
      </c>
      <c r="V8" s="23">
        <v>9.14</v>
      </c>
      <c r="W8" s="23">
        <v>0</v>
      </c>
      <c r="X8" s="23">
        <v>107.15</v>
      </c>
      <c r="Y8" s="17"/>
    </row>
    <row r="9" spans="1:25">
      <c r="A9" s="275"/>
      <c r="B9" s="11"/>
      <c r="C9" s="8"/>
      <c r="D9" s="142"/>
      <c r="E9" s="71"/>
      <c r="F9" s="71"/>
      <c r="G9" s="146"/>
      <c r="H9" s="146"/>
      <c r="I9" s="249"/>
      <c r="J9" s="250"/>
      <c r="K9" s="146"/>
      <c r="L9" s="251"/>
      <c r="M9" s="146"/>
      <c r="N9" s="251"/>
      <c r="O9" s="146"/>
      <c r="P9" s="249"/>
      <c r="Q9" s="146"/>
      <c r="R9" s="71"/>
      <c r="S9" s="71"/>
      <c r="T9" s="22">
        <v>201</v>
      </c>
      <c r="U9" s="21" t="s">
        <v>56</v>
      </c>
      <c r="V9" s="23">
        <v>22.4</v>
      </c>
      <c r="W9" s="23">
        <v>0</v>
      </c>
      <c r="X9" s="23">
        <v>94.78</v>
      </c>
      <c r="Y9" s="17"/>
    </row>
    <row r="10" spans="1:25">
      <c r="A10" s="275"/>
      <c r="B10" s="11"/>
      <c r="C10" s="8"/>
      <c r="D10" s="142"/>
      <c r="E10" s="71"/>
      <c r="F10" s="71"/>
      <c r="G10" s="146"/>
      <c r="H10" s="146"/>
      <c r="I10" s="249"/>
      <c r="J10" s="250"/>
      <c r="K10" s="146"/>
      <c r="L10" s="251"/>
      <c r="M10" s="146"/>
      <c r="N10" s="251"/>
      <c r="O10" s="146"/>
      <c r="P10" s="249"/>
      <c r="Q10" s="146"/>
      <c r="R10" s="71"/>
      <c r="S10" s="71"/>
      <c r="T10" s="22">
        <v>301</v>
      </c>
      <c r="U10" s="21" t="s">
        <v>56</v>
      </c>
      <c r="V10" s="23">
        <v>21.27</v>
      </c>
      <c r="W10" s="23">
        <v>0</v>
      </c>
      <c r="X10" s="23">
        <v>95.07</v>
      </c>
      <c r="Y10" s="17"/>
    </row>
    <row r="11" spans="1:25">
      <c r="A11" s="275"/>
      <c r="B11" s="11"/>
      <c r="C11" s="8"/>
      <c r="D11" s="142"/>
      <c r="E11" s="71"/>
      <c r="F11" s="71"/>
      <c r="G11" s="146"/>
      <c r="H11" s="146"/>
      <c r="I11" s="249"/>
      <c r="J11" s="250"/>
      <c r="K11" s="146"/>
      <c r="L11" s="251"/>
      <c r="M11" s="146"/>
      <c r="N11" s="251"/>
      <c r="O11" s="146"/>
      <c r="P11" s="249"/>
      <c r="Q11" s="146"/>
      <c r="R11" s="71"/>
      <c r="S11" s="71"/>
      <c r="T11" s="22">
        <v>302</v>
      </c>
      <c r="U11" s="21" t="s">
        <v>55</v>
      </c>
      <c r="V11" s="23">
        <v>8.2100000000000009</v>
      </c>
      <c r="W11" s="23">
        <v>0</v>
      </c>
      <c r="X11" s="23">
        <v>110.34</v>
      </c>
      <c r="Y11" s="17"/>
    </row>
    <row r="12" spans="1:25">
      <c r="A12" s="275"/>
      <c r="B12" s="11"/>
      <c r="C12" s="8"/>
      <c r="D12" s="142"/>
      <c r="E12" s="71"/>
      <c r="F12" s="71"/>
      <c r="G12" s="146"/>
      <c r="H12" s="146"/>
      <c r="I12" s="249"/>
      <c r="J12" s="250"/>
      <c r="K12" s="146"/>
      <c r="L12" s="251"/>
      <c r="M12" s="146"/>
      <c r="N12" s="251"/>
      <c r="O12" s="146"/>
      <c r="P12" s="249"/>
      <c r="Q12" s="146"/>
      <c r="R12" s="71"/>
      <c r="S12" s="71"/>
      <c r="T12" s="22">
        <v>401</v>
      </c>
      <c r="U12" s="21" t="s">
        <v>56</v>
      </c>
      <c r="V12" s="23">
        <v>29.6</v>
      </c>
      <c r="W12" s="23">
        <v>0</v>
      </c>
      <c r="X12" s="23">
        <v>93.49</v>
      </c>
      <c r="Y12" s="17"/>
    </row>
    <row r="13" spans="1:25">
      <c r="A13" s="275"/>
      <c r="B13" s="71"/>
      <c r="C13" s="71"/>
      <c r="D13" s="71"/>
      <c r="E13" s="71"/>
      <c r="F13" s="71"/>
      <c r="G13" s="146"/>
      <c r="H13" s="146"/>
      <c r="I13" s="249"/>
      <c r="J13" s="250"/>
      <c r="K13" s="146"/>
      <c r="L13" s="251"/>
      <c r="M13" s="146"/>
      <c r="N13" s="251"/>
      <c r="O13" s="146"/>
      <c r="P13" s="249"/>
      <c r="Q13" s="146"/>
      <c r="R13" s="71"/>
      <c r="S13" s="71"/>
      <c r="T13" s="22">
        <v>501</v>
      </c>
      <c r="U13" s="21" t="s">
        <v>56</v>
      </c>
      <c r="V13" s="23">
        <v>29.33</v>
      </c>
      <c r="W13" s="23">
        <v>0</v>
      </c>
      <c r="X13" s="23">
        <v>93.53</v>
      </c>
      <c r="Y13" s="17"/>
    </row>
    <row r="14" spans="1:25">
      <c r="A14" s="275"/>
      <c r="B14" s="71"/>
      <c r="C14" s="71"/>
      <c r="D14" s="71"/>
      <c r="E14" s="71"/>
      <c r="F14" s="71"/>
      <c r="G14" s="146"/>
      <c r="H14" s="146"/>
      <c r="I14" s="249"/>
      <c r="J14" s="250"/>
      <c r="K14" s="146"/>
      <c r="L14" s="251"/>
      <c r="M14" s="146"/>
      <c r="N14" s="251"/>
      <c r="O14" s="146"/>
      <c r="P14" s="249"/>
      <c r="Q14" s="146"/>
      <c r="R14" s="71"/>
      <c r="S14" s="71"/>
      <c r="T14" s="22">
        <v>601</v>
      </c>
      <c r="U14" s="21" t="s">
        <v>56</v>
      </c>
      <c r="V14" s="23">
        <v>23.12</v>
      </c>
      <c r="W14" s="23">
        <v>0</v>
      </c>
      <c r="X14" s="23">
        <v>94.62</v>
      </c>
      <c r="Y14" s="17"/>
    </row>
    <row r="15" spans="1:25" ht="26.25" customHeight="1">
      <c r="A15" s="275"/>
      <c r="B15" s="142"/>
      <c r="C15" s="637"/>
      <c r="D15" s="637"/>
      <c r="E15" s="637"/>
      <c r="F15" s="142"/>
      <c r="G15" s="148"/>
      <c r="H15" s="146"/>
      <c r="I15" s="249"/>
      <c r="J15" s="250"/>
      <c r="K15" s="146"/>
      <c r="L15" s="251"/>
      <c r="M15" s="146"/>
      <c r="N15" s="251"/>
      <c r="O15" s="146"/>
      <c r="P15" s="249"/>
      <c r="Q15" s="146"/>
      <c r="R15" s="71"/>
      <c r="S15" s="71"/>
      <c r="T15" s="22">
        <v>701</v>
      </c>
      <c r="U15" s="21" t="s">
        <v>56</v>
      </c>
      <c r="V15" s="23">
        <v>21.45</v>
      </c>
      <c r="W15" s="23">
        <v>0</v>
      </c>
      <c r="X15" s="23">
        <v>95.02</v>
      </c>
      <c r="Y15" s="17"/>
    </row>
    <row r="16" spans="1:25" ht="28.5" customHeight="1">
      <c r="A16" s="275"/>
      <c r="B16" s="142"/>
      <c r="C16" s="637"/>
      <c r="D16" s="637"/>
      <c r="E16" s="637"/>
      <c r="F16" s="142"/>
      <c r="G16" s="148"/>
      <c r="H16" s="146"/>
      <c r="I16" s="249"/>
      <c r="J16" s="250"/>
      <c r="K16" s="146"/>
      <c r="L16" s="251"/>
      <c r="M16" s="146"/>
      <c r="N16" s="251"/>
      <c r="O16" s="146"/>
      <c r="P16" s="249"/>
      <c r="Q16" s="146"/>
      <c r="R16" s="71"/>
      <c r="S16" s="71"/>
      <c r="T16" s="22">
        <v>801</v>
      </c>
      <c r="U16" s="21" t="s">
        <v>56</v>
      </c>
      <c r="V16" s="23">
        <v>23.06</v>
      </c>
      <c r="W16" s="23">
        <v>0</v>
      </c>
      <c r="X16" s="23">
        <v>94.63</v>
      </c>
      <c r="Y16" s="17"/>
    </row>
    <row r="17" spans="1:25">
      <c r="A17" s="275"/>
      <c r="B17" s="71"/>
      <c r="C17" s="71"/>
      <c r="D17" s="71"/>
      <c r="E17" s="71"/>
      <c r="F17" s="71"/>
      <c r="G17" s="146"/>
      <c r="H17" s="146"/>
      <c r="I17" s="249"/>
      <c r="J17" s="250"/>
      <c r="K17" s="146"/>
      <c r="L17" s="251"/>
      <c r="M17" s="146"/>
      <c r="N17" s="251"/>
      <c r="O17" s="146"/>
      <c r="P17" s="249"/>
      <c r="Q17" s="146"/>
      <c r="R17" s="71"/>
      <c r="S17" s="71"/>
      <c r="T17" s="22">
        <v>901</v>
      </c>
      <c r="U17" s="21" t="s">
        <v>56</v>
      </c>
      <c r="V17" s="23">
        <v>23.72</v>
      </c>
      <c r="W17" s="23">
        <v>0</v>
      </c>
      <c r="X17" s="23">
        <v>94.49</v>
      </c>
      <c r="Y17" s="17"/>
    </row>
    <row r="18" spans="1:25">
      <c r="A18" s="275"/>
      <c r="B18" s="71"/>
      <c r="C18" s="71"/>
      <c r="D18" s="71"/>
      <c r="E18" s="71"/>
      <c r="F18" s="71"/>
      <c r="G18" s="146"/>
      <c r="H18" s="146"/>
      <c r="I18" s="249"/>
      <c r="J18" s="250"/>
      <c r="K18" s="146"/>
      <c r="L18" s="251"/>
      <c r="M18" s="146"/>
      <c r="N18" s="251"/>
      <c r="O18" s="146"/>
      <c r="P18" s="249"/>
      <c r="Q18" s="146"/>
      <c r="R18" s="71"/>
      <c r="S18" s="71"/>
      <c r="T18" s="22">
        <v>1001</v>
      </c>
      <c r="U18" s="21" t="s">
        <v>56</v>
      </c>
      <c r="V18" s="23">
        <v>25.44</v>
      </c>
      <c r="W18" s="23">
        <v>0</v>
      </c>
      <c r="X18" s="23">
        <v>94.15</v>
      </c>
      <c r="Y18" s="17"/>
    </row>
    <row r="19" spans="1:25">
      <c r="A19" s="275"/>
      <c r="B19" s="71"/>
      <c r="C19" s="71"/>
      <c r="D19" s="71"/>
      <c r="E19" s="71"/>
      <c r="F19" s="71"/>
      <c r="G19" s="146"/>
      <c r="H19" s="146"/>
      <c r="I19" s="249"/>
      <c r="J19" s="250"/>
      <c r="K19" s="146"/>
      <c r="L19" s="251"/>
      <c r="M19" s="146"/>
      <c r="N19" s="251"/>
      <c r="O19" s="146"/>
      <c r="P19" s="249"/>
      <c r="Q19" s="146"/>
      <c r="R19" s="71"/>
      <c r="S19" s="71"/>
      <c r="T19" s="22">
        <v>1002</v>
      </c>
      <c r="U19" s="21" t="s">
        <v>55</v>
      </c>
      <c r="V19" s="23">
        <v>8.2100000000000009</v>
      </c>
      <c r="W19" s="23">
        <v>0</v>
      </c>
      <c r="X19" s="23">
        <v>110.31</v>
      </c>
      <c r="Y19" s="17"/>
    </row>
    <row r="20" spans="1:25">
      <c r="A20" s="275"/>
      <c r="B20" s="71"/>
      <c r="C20" s="71"/>
      <c r="D20" s="71"/>
      <c r="E20" s="71"/>
      <c r="F20" s="71"/>
      <c r="G20" s="146"/>
      <c r="H20" s="146"/>
      <c r="I20" s="249"/>
      <c r="J20" s="250"/>
      <c r="K20" s="146"/>
      <c r="L20" s="251"/>
      <c r="M20" s="146"/>
      <c r="N20" s="251"/>
      <c r="O20" s="146"/>
      <c r="P20" s="249"/>
      <c r="Q20" s="146"/>
      <c r="R20" s="71"/>
      <c r="S20" s="71"/>
      <c r="T20" s="22">
        <v>1101</v>
      </c>
      <c r="U20" s="21" t="s">
        <v>56</v>
      </c>
      <c r="V20" s="23">
        <v>23.55</v>
      </c>
      <c r="W20" s="23">
        <v>0</v>
      </c>
      <c r="X20" s="23">
        <v>94.52</v>
      </c>
      <c r="Y20" s="17"/>
    </row>
    <row r="21" spans="1:25" ht="15">
      <c r="A21" s="275"/>
      <c r="B21" s="71"/>
      <c r="C21" s="276"/>
      <c r="D21" s="71"/>
      <c r="E21" s="276"/>
      <c r="F21" s="71"/>
      <c r="G21" s="146"/>
      <c r="H21" s="146"/>
      <c r="I21" s="249"/>
      <c r="J21" s="250"/>
      <c r="K21" s="146"/>
      <c r="L21" s="251"/>
      <c r="M21" s="146"/>
      <c r="N21" s="251"/>
      <c r="O21" s="146"/>
      <c r="P21" s="249"/>
      <c r="Q21" s="146"/>
      <c r="R21" s="71"/>
      <c r="S21" s="71"/>
      <c r="T21" s="22">
        <v>1102</v>
      </c>
      <c r="U21" s="21" t="s">
        <v>55</v>
      </c>
      <c r="V21" s="23">
        <v>9.5500000000000007</v>
      </c>
      <c r="W21" s="23">
        <v>0</v>
      </c>
      <c r="X21" s="23">
        <v>105.21</v>
      </c>
      <c r="Y21" s="17"/>
    </row>
    <row r="22" spans="1:25">
      <c r="A22" s="275"/>
      <c r="B22" s="71"/>
      <c r="C22" s="71"/>
      <c r="D22" s="71"/>
      <c r="E22" s="71"/>
      <c r="F22" s="71"/>
      <c r="G22" s="146"/>
      <c r="H22" s="146"/>
      <c r="I22" s="146"/>
      <c r="J22" s="146"/>
      <c r="K22" s="146"/>
      <c r="L22" s="146"/>
      <c r="M22" s="146"/>
      <c r="N22" s="146"/>
      <c r="O22" s="146"/>
      <c r="P22" s="249"/>
      <c r="Q22" s="146"/>
      <c r="R22" s="71"/>
      <c r="S22" s="71"/>
      <c r="T22" s="22">
        <v>1201</v>
      </c>
      <c r="U22" s="21" t="s">
        <v>56</v>
      </c>
      <c r="V22" s="23">
        <v>25.7</v>
      </c>
      <c r="W22" s="23">
        <v>0</v>
      </c>
      <c r="X22" s="23">
        <v>94.1</v>
      </c>
      <c r="Y22" s="17"/>
    </row>
    <row r="23" spans="1:25" ht="15">
      <c r="A23" s="275"/>
      <c r="B23" s="71"/>
      <c r="C23" s="71"/>
      <c r="D23" s="71"/>
      <c r="E23" s="71"/>
      <c r="F23" s="71"/>
      <c r="G23" s="146"/>
      <c r="H23" s="146"/>
      <c r="I23" s="147"/>
      <c r="J23" s="146"/>
      <c r="K23" s="147"/>
      <c r="L23" s="146"/>
      <c r="M23" s="146"/>
      <c r="N23" s="146"/>
      <c r="O23" s="146"/>
      <c r="P23" s="249"/>
      <c r="Q23" s="146"/>
      <c r="R23" s="71"/>
      <c r="S23" s="71"/>
      <c r="T23" s="22">
        <v>1202</v>
      </c>
      <c r="U23" s="21" t="s">
        <v>55</v>
      </c>
      <c r="V23" s="23">
        <v>8</v>
      </c>
      <c r="W23" s="23">
        <v>0</v>
      </c>
      <c r="X23" s="23">
        <v>111.39</v>
      </c>
      <c r="Y23" s="17"/>
    </row>
    <row r="24" spans="1:25">
      <c r="A24" s="275"/>
      <c r="B24" s="71"/>
      <c r="C24" s="71"/>
      <c r="D24" s="71"/>
      <c r="E24" s="71"/>
      <c r="F24" s="71"/>
      <c r="G24" s="146"/>
      <c r="H24" s="146"/>
      <c r="I24" s="146"/>
      <c r="J24" s="146"/>
      <c r="K24" s="146"/>
      <c r="L24" s="146"/>
      <c r="M24" s="146"/>
      <c r="N24" s="146"/>
      <c r="O24" s="146"/>
      <c r="P24" s="249"/>
      <c r="Q24" s="146"/>
      <c r="R24" s="71"/>
      <c r="S24" s="71"/>
      <c r="T24" s="22">
        <v>1301</v>
      </c>
      <c r="U24" s="21" t="s">
        <v>56</v>
      </c>
      <c r="V24" s="230">
        <v>26</v>
      </c>
      <c r="W24" s="230">
        <v>0</v>
      </c>
      <c r="X24" s="230">
        <v>94.05</v>
      </c>
      <c r="Y24" s="17"/>
    </row>
    <row r="25" spans="1:25">
      <c r="A25" s="275"/>
      <c r="B25" s="71"/>
      <c r="C25" s="71"/>
      <c r="D25" s="71"/>
      <c r="E25" s="71"/>
      <c r="F25" s="71"/>
      <c r="G25" s="146"/>
      <c r="H25" s="148"/>
      <c r="I25" s="146"/>
      <c r="J25" s="146"/>
      <c r="K25" s="146"/>
      <c r="L25" s="146"/>
      <c r="M25" s="146"/>
      <c r="N25" s="146"/>
      <c r="O25" s="146"/>
      <c r="P25" s="249"/>
      <c r="Q25" s="146"/>
      <c r="R25" s="71"/>
      <c r="S25" s="71"/>
      <c r="T25" s="22">
        <v>1302</v>
      </c>
      <c r="U25" s="21" t="s">
        <v>55</v>
      </c>
      <c r="V25" s="230">
        <v>8</v>
      </c>
      <c r="W25" s="230">
        <v>0</v>
      </c>
      <c r="X25" s="230">
        <v>111.41</v>
      </c>
      <c r="Y25" s="17"/>
    </row>
    <row r="26" spans="1:25">
      <c r="A26" s="275"/>
      <c r="B26" s="71"/>
      <c r="C26" s="71"/>
      <c r="D26" s="71"/>
      <c r="E26" s="71"/>
      <c r="F26" s="71"/>
      <c r="G26" s="146"/>
      <c r="H26" s="148"/>
      <c r="I26" s="146"/>
      <c r="J26" s="146"/>
      <c r="K26" s="146"/>
      <c r="L26" s="146"/>
      <c r="M26" s="146"/>
      <c r="N26" s="146"/>
      <c r="O26" s="146"/>
      <c r="P26" s="249"/>
      <c r="Q26" s="146"/>
      <c r="R26" s="71"/>
      <c r="S26" s="71"/>
      <c r="T26" s="22">
        <v>1401</v>
      </c>
      <c r="U26" s="21" t="s">
        <v>84</v>
      </c>
      <c r="V26" s="23">
        <v>48</v>
      </c>
      <c r="W26" s="23">
        <v>0</v>
      </c>
      <c r="X26" s="23">
        <v>55.41</v>
      </c>
      <c r="Y26" s="17"/>
    </row>
    <row r="27" spans="1:25">
      <c r="A27" s="275"/>
      <c r="B27" s="71"/>
      <c r="C27" s="71"/>
      <c r="D27" s="71"/>
      <c r="E27" s="71"/>
      <c r="F27" s="71"/>
      <c r="G27" s="146"/>
      <c r="H27" s="146"/>
      <c r="I27" s="146"/>
      <c r="J27" s="146"/>
      <c r="K27" s="146"/>
      <c r="L27" s="146"/>
      <c r="M27" s="146"/>
      <c r="N27" s="146"/>
      <c r="O27" s="146"/>
      <c r="P27" s="249"/>
      <c r="Q27" s="146"/>
      <c r="R27" s="71"/>
      <c r="S27" s="71"/>
      <c r="T27" s="22">
        <v>1402</v>
      </c>
      <c r="U27" s="21" t="s">
        <v>83</v>
      </c>
      <c r="V27" s="23">
        <v>0</v>
      </c>
      <c r="W27" s="23">
        <v>36.54</v>
      </c>
      <c r="X27" s="23">
        <v>55.41</v>
      </c>
      <c r="Y27" s="17"/>
    </row>
    <row r="28" spans="1:25">
      <c r="A28" s="275"/>
      <c r="B28" s="71"/>
      <c r="C28" s="71"/>
      <c r="D28" s="71"/>
      <c r="E28" s="71"/>
      <c r="F28" s="71"/>
      <c r="G28" s="146"/>
      <c r="H28" s="146"/>
      <c r="I28" s="146"/>
      <c r="J28" s="146"/>
      <c r="K28" s="146"/>
      <c r="L28" s="146"/>
      <c r="M28" s="146"/>
      <c r="N28" s="146"/>
      <c r="O28" s="146"/>
      <c r="P28" s="249"/>
      <c r="Q28" s="146"/>
      <c r="R28" s="71"/>
      <c r="S28" s="71"/>
      <c r="T28" s="22">
        <v>1403</v>
      </c>
      <c r="U28" s="21" t="s">
        <v>81</v>
      </c>
      <c r="V28" s="23">
        <v>0</v>
      </c>
      <c r="W28" s="23">
        <v>26</v>
      </c>
      <c r="X28" s="23">
        <v>55.41</v>
      </c>
      <c r="Y28" s="17"/>
    </row>
    <row r="29" spans="1:25">
      <c r="A29" s="275"/>
      <c r="B29" s="71"/>
      <c r="C29" s="71"/>
      <c r="D29" s="71"/>
      <c r="E29" s="71"/>
      <c r="F29" s="71"/>
      <c r="G29" s="146"/>
      <c r="H29" s="146"/>
      <c r="I29" s="146"/>
      <c r="J29" s="146"/>
      <c r="K29" s="146"/>
      <c r="L29" s="146"/>
      <c r="M29" s="146"/>
      <c r="N29" s="146"/>
      <c r="O29" s="146"/>
      <c r="P29" s="249"/>
      <c r="Q29" s="146"/>
      <c r="R29" s="71"/>
      <c r="S29" s="71"/>
      <c r="T29" s="22">
        <v>1404</v>
      </c>
      <c r="U29" s="21" t="s">
        <v>80</v>
      </c>
      <c r="V29" s="23">
        <v>0</v>
      </c>
      <c r="W29" s="23">
        <v>17.16</v>
      </c>
      <c r="X29" s="23">
        <v>55.41</v>
      </c>
      <c r="Y29" s="17"/>
    </row>
    <row r="30" spans="1:25">
      <c r="A30" s="275"/>
      <c r="B30" s="71"/>
      <c r="C30" s="71"/>
      <c r="D30" s="71"/>
      <c r="E30" s="71"/>
      <c r="F30" s="71"/>
      <c r="G30" s="146"/>
      <c r="H30" s="146"/>
      <c r="I30" s="146"/>
      <c r="J30" s="146"/>
      <c r="K30" s="146"/>
      <c r="L30" s="146"/>
      <c r="M30" s="146"/>
      <c r="N30" s="146"/>
      <c r="O30" s="146"/>
      <c r="P30" s="249"/>
      <c r="Q30" s="146"/>
      <c r="R30" s="71"/>
      <c r="S30" s="71"/>
      <c r="T30" s="22">
        <v>1501</v>
      </c>
      <c r="U30" s="21" t="s">
        <v>84</v>
      </c>
      <c r="V30" s="23">
        <v>48</v>
      </c>
      <c r="W30" s="23">
        <v>0</v>
      </c>
      <c r="X30" s="23">
        <v>55.33</v>
      </c>
      <c r="Y30" s="17"/>
    </row>
    <row r="31" spans="1:25">
      <c r="A31" s="275"/>
      <c r="B31" s="71"/>
      <c r="C31" s="71"/>
      <c r="D31" s="71"/>
      <c r="E31" s="71"/>
      <c r="F31" s="71"/>
      <c r="G31" s="146"/>
      <c r="H31" s="146"/>
      <c r="I31" s="146"/>
      <c r="J31" s="146"/>
      <c r="K31" s="146"/>
      <c r="L31" s="146"/>
      <c r="M31" s="146"/>
      <c r="N31" s="146"/>
      <c r="O31" s="146"/>
      <c r="P31" s="249"/>
      <c r="Q31" s="146"/>
      <c r="R31" s="71"/>
      <c r="S31" s="71"/>
      <c r="T31" s="22">
        <v>1502</v>
      </c>
      <c r="U31" s="21" t="s">
        <v>83</v>
      </c>
      <c r="V31" s="23">
        <v>0</v>
      </c>
      <c r="W31" s="23">
        <v>36.54</v>
      </c>
      <c r="X31" s="23">
        <v>55.33</v>
      </c>
      <c r="Y31" s="17"/>
    </row>
    <row r="32" spans="1:25">
      <c r="A32" s="275"/>
      <c r="B32" s="71"/>
      <c r="C32" s="71"/>
      <c r="D32" s="71"/>
      <c r="E32" s="71"/>
      <c r="F32" s="71"/>
      <c r="G32" s="146"/>
      <c r="H32" s="146"/>
      <c r="I32" s="146"/>
      <c r="J32" s="146"/>
      <c r="K32" s="146"/>
      <c r="L32" s="146"/>
      <c r="M32" s="146"/>
      <c r="N32" s="146"/>
      <c r="O32" s="146"/>
      <c r="P32" s="249"/>
      <c r="Q32" s="146"/>
      <c r="R32" s="71"/>
      <c r="S32" s="71"/>
      <c r="T32" s="22">
        <v>1503</v>
      </c>
      <c r="U32" s="21" t="s">
        <v>81</v>
      </c>
      <c r="V32" s="23">
        <v>0</v>
      </c>
      <c r="W32" s="23">
        <v>26</v>
      </c>
      <c r="X32" s="23">
        <v>55.33</v>
      </c>
      <c r="Y32" s="17"/>
    </row>
    <row r="33" spans="1:25">
      <c r="A33" s="275"/>
      <c r="B33" s="71"/>
      <c r="C33" s="71"/>
      <c r="D33" s="71"/>
      <c r="E33" s="71"/>
      <c r="F33" s="71"/>
      <c r="G33" s="146"/>
      <c r="H33" s="146"/>
      <c r="I33" s="146"/>
      <c r="J33" s="146"/>
      <c r="K33" s="146"/>
      <c r="L33" s="146"/>
      <c r="M33" s="146"/>
      <c r="N33" s="146"/>
      <c r="O33" s="146"/>
      <c r="P33" s="249"/>
      <c r="Q33" s="146"/>
      <c r="R33" s="71"/>
      <c r="S33" s="71"/>
      <c r="T33" s="22">
        <v>1504</v>
      </c>
      <c r="U33" s="21" t="s">
        <v>80</v>
      </c>
      <c r="V33" s="23">
        <v>0</v>
      </c>
      <c r="W33" s="23">
        <v>17.16</v>
      </c>
      <c r="X33" s="23">
        <v>55.33</v>
      </c>
      <c r="Y33" s="17"/>
    </row>
    <row r="34" spans="1:25">
      <c r="A34" s="275"/>
      <c r="B34" s="71"/>
      <c r="C34" s="71"/>
      <c r="D34" s="71"/>
      <c r="E34" s="71"/>
      <c r="F34" s="71"/>
      <c r="G34" s="146"/>
      <c r="H34" s="146"/>
      <c r="I34" s="146"/>
      <c r="J34" s="146"/>
      <c r="K34" s="146"/>
      <c r="L34" s="146"/>
      <c r="M34" s="146"/>
      <c r="N34" s="146"/>
      <c r="O34" s="146"/>
      <c r="P34" s="249"/>
      <c r="Q34" s="146"/>
      <c r="R34" s="71"/>
      <c r="S34" s="71"/>
      <c r="T34" s="22">
        <v>1601</v>
      </c>
      <c r="U34" s="21" t="s">
        <v>88</v>
      </c>
      <c r="V34" s="23">
        <v>20.7</v>
      </c>
      <c r="W34" s="23">
        <v>0</v>
      </c>
      <c r="X34" s="23">
        <v>97.5</v>
      </c>
      <c r="Y34" s="17"/>
    </row>
    <row r="35" spans="1:25">
      <c r="A35" s="275"/>
      <c r="B35" s="71"/>
      <c r="C35" s="71"/>
      <c r="D35" s="71"/>
      <c r="E35" s="71"/>
      <c r="F35" s="71"/>
      <c r="G35" s="146"/>
      <c r="H35" s="146"/>
      <c r="I35" s="146"/>
      <c r="J35" s="146"/>
      <c r="K35" s="146"/>
      <c r="L35" s="146"/>
      <c r="M35" s="146"/>
      <c r="N35" s="146"/>
      <c r="O35" s="146"/>
      <c r="P35" s="249"/>
      <c r="Q35" s="146"/>
      <c r="R35" s="71"/>
      <c r="S35" s="71"/>
      <c r="T35" s="22">
        <v>1602</v>
      </c>
      <c r="U35" s="21" t="s">
        <v>87</v>
      </c>
      <c r="V35" s="23">
        <v>20.7</v>
      </c>
      <c r="W35" s="23">
        <v>0</v>
      </c>
      <c r="X35" s="23">
        <v>97.5</v>
      </c>
      <c r="Y35" s="17"/>
    </row>
    <row r="36" spans="1:25">
      <c r="A36" s="275"/>
      <c r="B36" s="71"/>
      <c r="C36" s="71"/>
      <c r="D36" s="71"/>
      <c r="E36" s="71"/>
      <c r="F36" s="71"/>
      <c r="G36" s="146"/>
      <c r="H36" s="146"/>
      <c r="I36" s="146"/>
      <c r="J36" s="146"/>
      <c r="K36" s="146"/>
      <c r="L36" s="146"/>
      <c r="M36" s="146"/>
      <c r="N36" s="146"/>
      <c r="O36" s="146"/>
      <c r="P36" s="249"/>
      <c r="Q36" s="146"/>
      <c r="R36" s="71"/>
      <c r="S36" s="71"/>
      <c r="T36" s="22">
        <v>1603</v>
      </c>
      <c r="U36" s="21" t="s">
        <v>85</v>
      </c>
      <c r="V36" s="23">
        <v>42.3</v>
      </c>
      <c r="W36" s="23">
        <v>0</v>
      </c>
      <c r="X36" s="23">
        <v>73.3</v>
      </c>
      <c r="Y36" s="17"/>
    </row>
    <row r="37" spans="1:25">
      <c r="A37" s="275"/>
      <c r="B37" s="71"/>
      <c r="C37" s="71"/>
      <c r="D37" s="71"/>
      <c r="E37" s="71"/>
      <c r="F37" s="71"/>
      <c r="G37" s="146"/>
      <c r="H37" s="146"/>
      <c r="I37" s="146"/>
      <c r="J37" s="146"/>
      <c r="K37" s="146"/>
      <c r="L37" s="146"/>
      <c r="M37" s="146"/>
      <c r="N37" s="146"/>
      <c r="O37" s="146"/>
      <c r="P37" s="249"/>
      <c r="Q37" s="146"/>
      <c r="R37" s="71"/>
      <c r="S37" s="71"/>
      <c r="T37" s="22">
        <v>1604</v>
      </c>
      <c r="U37" s="21" t="s">
        <v>157</v>
      </c>
      <c r="V37" s="75">
        <v>15.6</v>
      </c>
      <c r="W37" s="23">
        <v>0</v>
      </c>
      <c r="X37" s="23">
        <v>112</v>
      </c>
      <c r="Y37" s="17"/>
    </row>
    <row r="38" spans="1:25">
      <c r="A38" s="275"/>
      <c r="B38" s="71"/>
      <c r="C38" s="71"/>
      <c r="D38" s="71"/>
      <c r="E38" s="71"/>
      <c r="F38" s="71"/>
      <c r="G38" s="146"/>
      <c r="H38" s="146"/>
      <c r="I38" s="146"/>
      <c r="J38" s="146"/>
      <c r="K38" s="146"/>
      <c r="L38" s="146"/>
      <c r="M38" s="146"/>
      <c r="N38" s="146"/>
      <c r="O38" s="146"/>
      <c r="P38" s="264"/>
      <c r="Q38" s="264"/>
      <c r="R38" s="275"/>
      <c r="S38" s="71"/>
      <c r="T38" s="22">
        <v>1605</v>
      </c>
      <c r="U38" s="21" t="s">
        <v>79</v>
      </c>
      <c r="V38" s="23">
        <v>50.4</v>
      </c>
      <c r="W38" s="23">
        <v>0</v>
      </c>
      <c r="X38" s="23">
        <v>54.6</v>
      </c>
      <c r="Y38" s="17"/>
    </row>
    <row r="39" spans="1:25">
      <c r="A39" s="275"/>
      <c r="B39" s="71"/>
      <c r="C39" s="71"/>
      <c r="D39" s="71"/>
      <c r="E39" s="71"/>
      <c r="F39" s="71"/>
      <c r="G39" s="146"/>
      <c r="H39" s="146"/>
      <c r="I39" s="146"/>
      <c r="J39" s="146"/>
      <c r="K39" s="146"/>
      <c r="L39" s="146"/>
      <c r="M39" s="146"/>
      <c r="N39" s="146"/>
      <c r="O39" s="146"/>
      <c r="P39" s="249"/>
      <c r="Q39" s="146"/>
      <c r="R39" s="142"/>
      <c r="S39" s="71"/>
      <c r="T39" s="22">
        <v>1606</v>
      </c>
      <c r="U39" s="21" t="s">
        <v>78</v>
      </c>
      <c r="V39" s="23">
        <v>0</v>
      </c>
      <c r="W39" s="23">
        <v>0</v>
      </c>
      <c r="X39" s="23">
        <v>143</v>
      </c>
      <c r="Y39" s="17"/>
    </row>
    <row r="40" spans="1:25">
      <c r="A40" s="275"/>
      <c r="B40" s="71"/>
      <c r="C40" s="71"/>
      <c r="D40" s="71"/>
      <c r="E40" s="71"/>
      <c r="F40" s="71"/>
      <c r="G40" s="146"/>
      <c r="H40" s="146"/>
      <c r="I40" s="146"/>
      <c r="J40" s="146"/>
      <c r="K40" s="146"/>
      <c r="L40" s="146"/>
      <c r="M40" s="146"/>
      <c r="N40" s="146"/>
      <c r="O40" s="146"/>
      <c r="P40" s="249"/>
      <c r="Q40" s="146"/>
      <c r="R40" s="71"/>
      <c r="S40" s="71"/>
      <c r="T40" s="22">
        <v>1607</v>
      </c>
      <c r="U40" s="21" t="s">
        <v>156</v>
      </c>
      <c r="V40" s="23">
        <v>10</v>
      </c>
      <c r="W40" s="23">
        <v>0</v>
      </c>
      <c r="X40" s="23">
        <v>91.7</v>
      </c>
      <c r="Y40" s="17"/>
    </row>
    <row r="41" spans="1:25">
      <c r="A41" s="275"/>
      <c r="B41" s="71"/>
      <c r="C41" s="71"/>
      <c r="D41" s="71"/>
      <c r="E41" s="71"/>
      <c r="F41" s="71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71"/>
      <c r="S41" s="71"/>
      <c r="T41" s="22">
        <v>1608</v>
      </c>
      <c r="U41" s="21" t="s">
        <v>74</v>
      </c>
      <c r="V41" s="23">
        <v>11.6</v>
      </c>
      <c r="W41" s="23">
        <v>0</v>
      </c>
      <c r="X41" s="23">
        <v>100</v>
      </c>
      <c r="Y41" s="17"/>
    </row>
    <row r="42" spans="1:25">
      <c r="A42" s="275"/>
      <c r="B42" s="71"/>
      <c r="C42" s="71"/>
      <c r="D42" s="71"/>
      <c r="E42" s="71"/>
      <c r="F42" s="71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71"/>
      <c r="S42" s="71"/>
      <c r="T42" s="22">
        <v>1609</v>
      </c>
      <c r="U42" s="21" t="s">
        <v>71</v>
      </c>
      <c r="V42" s="23">
        <v>40.200000000000003</v>
      </c>
      <c r="W42" s="23">
        <v>0</v>
      </c>
      <c r="X42" s="23">
        <v>73.3</v>
      </c>
      <c r="Y42" s="17"/>
    </row>
    <row r="43" spans="1:25">
      <c r="A43" s="275"/>
      <c r="B43" s="71"/>
      <c r="C43" s="71"/>
      <c r="D43" s="71"/>
      <c r="E43" s="71"/>
      <c r="F43" s="71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71"/>
      <c r="S43" s="71"/>
      <c r="T43" s="22">
        <v>1610</v>
      </c>
      <c r="U43" s="21" t="s">
        <v>68</v>
      </c>
      <c r="V43" s="23">
        <v>32.5</v>
      </c>
      <c r="W43" s="23">
        <v>0</v>
      </c>
      <c r="X43" s="23">
        <v>97.5</v>
      </c>
      <c r="Y43" s="17"/>
    </row>
    <row r="44" spans="1:25">
      <c r="A44" s="275"/>
      <c r="B44" s="71"/>
      <c r="C44" s="71"/>
      <c r="D44" s="71"/>
      <c r="E44" s="71"/>
      <c r="F44" s="71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71"/>
      <c r="S44" s="71"/>
      <c r="T44" s="22">
        <v>1611</v>
      </c>
      <c r="U44" s="21" t="s">
        <v>67</v>
      </c>
      <c r="V44" s="23">
        <v>28.2</v>
      </c>
      <c r="W44" s="23">
        <v>0</v>
      </c>
      <c r="X44" s="23">
        <v>107</v>
      </c>
      <c r="Y44" s="17"/>
    </row>
    <row r="45" spans="1:25">
      <c r="A45" s="275"/>
      <c r="B45" s="71"/>
      <c r="C45" s="71"/>
      <c r="D45" s="71"/>
      <c r="E45" s="71"/>
      <c r="F45" s="71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71"/>
      <c r="S45" s="71"/>
      <c r="T45" s="22">
        <v>1612</v>
      </c>
      <c r="U45" s="21" t="s">
        <v>66</v>
      </c>
      <c r="V45" s="23">
        <v>47.3</v>
      </c>
      <c r="W45" s="23">
        <v>0</v>
      </c>
      <c r="X45" s="23">
        <v>63.1</v>
      </c>
      <c r="Y45" s="17"/>
    </row>
    <row r="46" spans="1:25">
      <c r="A46" s="275"/>
      <c r="B46" s="71"/>
      <c r="C46" s="71"/>
      <c r="D46" s="71"/>
      <c r="E46" s="71"/>
      <c r="F46" s="71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71"/>
      <c r="S46" s="71"/>
      <c r="T46" s="22">
        <v>1613</v>
      </c>
      <c r="U46" s="21" t="s">
        <v>65</v>
      </c>
      <c r="V46" s="23">
        <v>44.3</v>
      </c>
      <c r="W46" s="23">
        <v>0</v>
      </c>
      <c r="X46" s="23">
        <v>69.3</v>
      </c>
      <c r="Y46" s="17"/>
    </row>
    <row r="47" spans="1:25">
      <c r="A47" s="275"/>
      <c r="B47" s="71"/>
      <c r="C47" s="71"/>
      <c r="D47" s="71"/>
      <c r="E47" s="71"/>
      <c r="F47" s="71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71"/>
      <c r="S47" s="71"/>
      <c r="T47" s="22">
        <v>1614</v>
      </c>
      <c r="U47" s="21" t="s">
        <v>64</v>
      </c>
      <c r="V47" s="23">
        <v>44.3</v>
      </c>
      <c r="W47" s="23">
        <v>0</v>
      </c>
      <c r="X47" s="23">
        <v>70</v>
      </c>
      <c r="Y47" s="17"/>
    </row>
    <row r="48" spans="1:25">
      <c r="A48" s="275"/>
      <c r="B48" s="71"/>
      <c r="C48" s="71"/>
      <c r="D48" s="71"/>
      <c r="E48" s="71"/>
      <c r="F48" s="71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71"/>
      <c r="S48" s="71"/>
      <c r="T48" s="22">
        <v>1615</v>
      </c>
      <c r="U48" s="21" t="s">
        <v>63</v>
      </c>
      <c r="V48" s="23">
        <v>44.3</v>
      </c>
      <c r="W48" s="23">
        <v>0</v>
      </c>
      <c r="X48" s="23">
        <v>71.5</v>
      </c>
      <c r="Y48" s="17"/>
    </row>
    <row r="49" spans="1:25">
      <c r="A49" s="275"/>
      <c r="B49" s="71"/>
      <c r="C49" s="71"/>
      <c r="D49" s="71"/>
      <c r="E49" s="71"/>
      <c r="F49" s="71"/>
      <c r="G49" s="146"/>
      <c r="H49" s="146"/>
      <c r="I49" s="146"/>
      <c r="J49" s="146"/>
      <c r="K49" s="146"/>
      <c r="L49" s="146"/>
      <c r="M49" s="146"/>
      <c r="N49" s="146"/>
      <c r="O49" s="146"/>
      <c r="P49" s="146"/>
      <c r="Q49" s="146"/>
      <c r="R49" s="71"/>
      <c r="S49" s="71"/>
      <c r="T49" s="22">
        <v>1616</v>
      </c>
      <c r="U49" s="21" t="s">
        <v>62</v>
      </c>
      <c r="V49" s="23">
        <v>43</v>
      </c>
      <c r="W49" s="23">
        <v>0</v>
      </c>
      <c r="X49" s="23">
        <v>74.099999999999994</v>
      </c>
      <c r="Y49" s="17"/>
    </row>
    <row r="50" spans="1:25">
      <c r="A50" s="275"/>
      <c r="B50" s="71"/>
      <c r="C50" s="71"/>
      <c r="D50" s="71"/>
      <c r="E50" s="71"/>
      <c r="F50" s="71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71"/>
      <c r="S50" s="71"/>
      <c r="T50" s="22">
        <v>1617</v>
      </c>
      <c r="U50" s="21" t="s">
        <v>61</v>
      </c>
      <c r="V50" s="23">
        <v>40.4</v>
      </c>
      <c r="W50" s="23">
        <v>0</v>
      </c>
      <c r="X50" s="23">
        <v>77.400000000000006</v>
      </c>
      <c r="Y50" s="17"/>
    </row>
    <row r="51" spans="1:25">
      <c r="A51" s="275"/>
      <c r="B51" s="71"/>
      <c r="C51" s="71"/>
      <c r="D51" s="71"/>
      <c r="E51" s="71"/>
      <c r="F51" s="71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71"/>
      <c r="S51" s="71"/>
      <c r="T51" s="22">
        <v>1618</v>
      </c>
      <c r="U51" s="21" t="s">
        <v>60</v>
      </c>
      <c r="V51" s="23">
        <v>44.8</v>
      </c>
      <c r="W51" s="23">
        <v>0</v>
      </c>
      <c r="X51" s="23">
        <v>73.3</v>
      </c>
      <c r="Y51" s="17"/>
    </row>
    <row r="52" spans="1:25">
      <c r="A52" s="275"/>
      <c r="B52" s="71"/>
      <c r="C52" s="71"/>
      <c r="D52" s="71"/>
      <c r="E52" s="71"/>
      <c r="F52" s="71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71"/>
      <c r="S52" s="71"/>
      <c r="T52" s="22">
        <v>1619</v>
      </c>
      <c r="U52" s="21" t="s">
        <v>59</v>
      </c>
      <c r="V52" s="23">
        <v>49.5</v>
      </c>
      <c r="W52" s="23">
        <v>0</v>
      </c>
      <c r="X52" s="23">
        <v>57.6</v>
      </c>
      <c r="Y52" s="17"/>
    </row>
    <row r="53" spans="1:25">
      <c r="A53" s="275"/>
      <c r="B53" s="71"/>
      <c r="C53" s="279"/>
      <c r="D53" s="71"/>
      <c r="E53" s="71"/>
      <c r="F53" s="71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71"/>
      <c r="S53" s="71"/>
      <c r="T53" s="22">
        <v>1620</v>
      </c>
      <c r="U53" s="21" t="s">
        <v>58</v>
      </c>
      <c r="V53" s="23">
        <v>38.700000000000003</v>
      </c>
      <c r="W53" s="23">
        <v>16.64</v>
      </c>
      <c r="X53" s="23">
        <v>44.4</v>
      </c>
      <c r="Y53" s="17"/>
    </row>
    <row r="54" spans="1:25">
      <c r="A54" s="275"/>
      <c r="B54" s="71"/>
      <c r="C54" s="279"/>
      <c r="D54" s="71"/>
      <c r="E54" s="71"/>
      <c r="F54" s="71"/>
      <c r="G54" s="146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71"/>
      <c r="S54" s="71"/>
      <c r="T54" s="22">
        <v>1621</v>
      </c>
      <c r="U54" s="21" t="s">
        <v>57</v>
      </c>
      <c r="V54" s="23">
        <v>2.4700000000000002</v>
      </c>
      <c r="W54" s="23">
        <v>3.23</v>
      </c>
      <c r="X54" s="23">
        <v>260</v>
      </c>
      <c r="Y54" s="17"/>
    </row>
    <row r="55" spans="1:25">
      <c r="A55" s="275"/>
      <c r="B55" s="71"/>
      <c r="C55" s="279"/>
      <c r="D55" s="71"/>
      <c r="E55" s="71"/>
      <c r="F55" s="71"/>
      <c r="G55" s="146"/>
      <c r="H55" s="146"/>
      <c r="I55" s="146"/>
      <c r="J55" s="146"/>
      <c r="K55" s="146"/>
      <c r="L55" s="146"/>
      <c r="M55" s="146"/>
      <c r="N55" s="146"/>
      <c r="O55" s="146"/>
      <c r="P55" s="146"/>
      <c r="Q55" s="146"/>
      <c r="R55" s="71"/>
      <c r="S55" s="71"/>
      <c r="T55" s="22">
        <v>1701</v>
      </c>
      <c r="U55" s="21" t="s">
        <v>56</v>
      </c>
      <c r="V55" s="23">
        <v>22.42</v>
      </c>
      <c r="W55" s="23">
        <v>0</v>
      </c>
      <c r="X55" s="23">
        <v>94.78</v>
      </c>
      <c r="Y55" s="17"/>
    </row>
    <row r="56" spans="1:25">
      <c r="A56" s="275"/>
      <c r="B56" s="71"/>
      <c r="C56" s="71"/>
      <c r="D56" s="71"/>
      <c r="E56" s="71"/>
      <c r="F56" s="71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71"/>
      <c r="S56" s="71"/>
      <c r="T56" s="22">
        <v>1702</v>
      </c>
      <c r="U56" s="21" t="s">
        <v>55</v>
      </c>
      <c r="V56" s="23">
        <v>8.2100000000000009</v>
      </c>
      <c r="W56" s="23">
        <v>0</v>
      </c>
      <c r="X56" s="23">
        <v>103.96</v>
      </c>
      <c r="Y56" s="17"/>
    </row>
    <row r="57" spans="1:25">
      <c r="A57" s="275"/>
      <c r="B57" s="71"/>
      <c r="C57" s="71"/>
      <c r="D57" s="71"/>
      <c r="E57" s="71"/>
      <c r="F57" s="71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71"/>
      <c r="S57" s="71"/>
      <c r="T57" s="17"/>
      <c r="U57" s="17"/>
      <c r="V57" s="17"/>
      <c r="W57" s="17"/>
      <c r="X57" s="17"/>
      <c r="Y57" s="17"/>
    </row>
    <row r="58" spans="1:25">
      <c r="A58" s="275"/>
      <c r="B58" s="71"/>
      <c r="C58" s="71"/>
      <c r="D58" s="71"/>
      <c r="E58" s="71"/>
      <c r="F58" s="71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71"/>
      <c r="S58" s="71"/>
      <c r="T58" s="17"/>
      <c r="U58" s="17"/>
      <c r="V58" s="17"/>
      <c r="W58" s="17"/>
      <c r="X58" s="17"/>
      <c r="Y58" s="17"/>
    </row>
    <row r="59" spans="1:25">
      <c r="B59" s="17"/>
      <c r="C59" s="17"/>
      <c r="D59" s="71"/>
      <c r="E59" s="71"/>
      <c r="F59" s="71"/>
      <c r="G59" s="146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7"/>
      <c r="S59" s="17"/>
      <c r="T59" s="17"/>
      <c r="U59" s="17"/>
      <c r="V59" s="17"/>
      <c r="W59" s="17"/>
      <c r="X59" s="17"/>
      <c r="Y59" s="17"/>
    </row>
    <row r="60" spans="1:25">
      <c r="B60" s="17"/>
      <c r="C60" s="17"/>
      <c r="D60" s="17"/>
      <c r="E60" s="17"/>
      <c r="F60" s="17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7"/>
      <c r="S60" s="17"/>
      <c r="T60" s="17"/>
      <c r="U60" s="17"/>
      <c r="V60" s="17"/>
      <c r="W60" s="17"/>
      <c r="X60" s="17"/>
      <c r="Y60" s="17"/>
    </row>
    <row r="61" spans="1:25">
      <c r="B61" s="17"/>
      <c r="C61" s="17"/>
      <c r="D61" s="17"/>
      <c r="E61" s="17"/>
      <c r="F61" s="17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7"/>
      <c r="S61" s="17"/>
      <c r="T61" s="17"/>
      <c r="U61" s="17"/>
      <c r="V61" s="17"/>
      <c r="W61" s="17"/>
      <c r="X61" s="17"/>
      <c r="Y61" s="17"/>
    </row>
    <row r="62" spans="1:25">
      <c r="B62" s="17"/>
      <c r="C62" s="17"/>
      <c r="D62" s="17"/>
      <c r="E62" s="17"/>
      <c r="F62" s="17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7"/>
      <c r="S62" s="17"/>
      <c r="T62" s="17"/>
      <c r="U62" s="17"/>
      <c r="V62" s="17"/>
      <c r="W62" s="17"/>
      <c r="X62" s="17"/>
      <c r="Y62" s="17"/>
    </row>
    <row r="63" spans="1:25"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</row>
    <row r="64" spans="1:25"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</row>
    <row r="65" spans="2:25"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</row>
    <row r="66" spans="2:25"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</row>
    <row r="67" spans="2:25"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</row>
    <row r="68" spans="2:25"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</row>
    <row r="69" spans="2:25"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</row>
    <row r="70" spans="2:25"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</row>
    <row r="71" spans="2:25"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</row>
    <row r="72" spans="2:25"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</row>
    <row r="73" spans="2:25"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</row>
    <row r="74" spans="2:25">
      <c r="B74" s="17"/>
      <c r="C74" s="28"/>
      <c r="D74" s="25"/>
      <c r="E74" s="25"/>
      <c r="F74" s="25"/>
      <c r="G74" s="25"/>
      <c r="H74" s="17"/>
      <c r="I74" s="17"/>
      <c r="J74" s="28"/>
      <c r="K74" s="25"/>
      <c r="L74" s="25"/>
      <c r="M74" s="25"/>
      <c r="N74" s="25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</row>
    <row r="75" spans="2:25">
      <c r="B75" s="17"/>
      <c r="C75" s="28"/>
      <c r="D75" s="26"/>
      <c r="E75" s="26"/>
      <c r="F75" s="27"/>
      <c r="G75" s="17"/>
      <c r="H75" s="17"/>
      <c r="I75" s="17"/>
      <c r="J75" s="28"/>
      <c r="K75" s="26"/>
      <c r="L75" s="26"/>
      <c r="M75" s="2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</row>
    <row r="76" spans="2:25">
      <c r="B76" s="17"/>
      <c r="C76" s="28"/>
      <c r="D76" s="26"/>
      <c r="E76" s="26"/>
      <c r="F76" s="27"/>
      <c r="G76" s="17"/>
      <c r="H76" s="17"/>
      <c r="I76" s="17"/>
      <c r="J76" s="28"/>
      <c r="K76" s="26"/>
      <c r="L76" s="26"/>
      <c r="M76" s="2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</row>
    <row r="77" spans="2:25">
      <c r="B77" s="17"/>
      <c r="C77" s="28"/>
      <c r="D77" s="26"/>
      <c r="E77" s="26"/>
      <c r="F77" s="27"/>
      <c r="G77" s="17"/>
      <c r="H77" s="17"/>
      <c r="I77" s="17"/>
      <c r="J77" s="28"/>
      <c r="K77" s="26"/>
      <c r="L77" s="26"/>
      <c r="M77" s="2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</row>
    <row r="78" spans="2:25">
      <c r="B78" s="17"/>
      <c r="C78" s="28"/>
      <c r="D78" s="26"/>
      <c r="E78" s="26"/>
      <c r="F78" s="69"/>
      <c r="G78" s="17"/>
      <c r="H78" s="17"/>
      <c r="I78" s="17"/>
      <c r="J78" s="28"/>
      <c r="K78" s="26"/>
      <c r="L78" s="26"/>
      <c r="M78" s="69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</row>
    <row r="79" spans="2:25">
      <c r="B79" s="17"/>
      <c r="C79" s="28"/>
      <c r="D79" s="26"/>
      <c r="E79" s="26"/>
      <c r="F79" s="27"/>
      <c r="G79" s="17"/>
      <c r="H79" s="25"/>
      <c r="I79" s="17"/>
      <c r="J79" s="28"/>
      <c r="K79" s="26"/>
      <c r="L79" s="26"/>
      <c r="M79" s="2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</row>
    <row r="80" spans="2:2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</row>
    <row r="81" spans="2:25" ht="15">
      <c r="B81" s="17"/>
      <c r="C81" s="20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</row>
    <row r="82" spans="2:25">
      <c r="B82" s="17"/>
      <c r="C82" s="76"/>
      <c r="D82" s="17"/>
      <c r="E82" s="17"/>
      <c r="F82" s="17"/>
      <c r="G82" s="17"/>
      <c r="H82" s="17"/>
      <c r="I82" s="17"/>
      <c r="J82" s="266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</row>
    <row r="83" spans="2:25"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</row>
    <row r="84" spans="2:2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2:2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</sheetData>
  <mergeCells count="3">
    <mergeCell ref="I3:J3"/>
    <mergeCell ref="C15:E15"/>
    <mergeCell ref="C16:E1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9"/>
  <sheetViews>
    <sheetView topLeftCell="A4" zoomScaleNormal="100" zoomScaleSheetLayoutView="100" workbookViewId="0">
      <selection activeCell="X61" sqref="X61"/>
    </sheetView>
  </sheetViews>
  <sheetFormatPr defaultRowHeight="14.25"/>
  <cols>
    <col min="1" max="7" width="3.625" customWidth="1"/>
    <col min="8" max="8" width="4.75" customWidth="1"/>
    <col min="9" max="11" width="5.25" customWidth="1"/>
    <col min="12" max="12" width="3.625" customWidth="1"/>
    <col min="13" max="13" width="5" customWidth="1"/>
    <col min="14" max="14" width="3.625" customWidth="1"/>
    <col min="15" max="15" width="5.25" customWidth="1"/>
    <col min="16" max="17" width="3.625" customWidth="1"/>
    <col min="18" max="18" width="5.125" customWidth="1"/>
    <col min="19" max="20" width="3.625" customWidth="1"/>
  </cols>
  <sheetData>
    <row r="1" spans="1:20" ht="15.75" customHeight="1">
      <c r="A1" s="450" t="s">
        <v>292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</row>
    <row r="2" spans="1:20" ht="13.5" customHeight="1">
      <c r="A2" s="350" t="s">
        <v>216</v>
      </c>
      <c r="B2" s="350"/>
      <c r="C2" s="350"/>
      <c r="D2" s="350"/>
      <c r="E2" s="350"/>
      <c r="F2" s="350"/>
      <c r="G2" s="350"/>
      <c r="H2" s="350"/>
      <c r="I2" s="350"/>
      <c r="J2" s="350"/>
      <c r="K2" s="350"/>
      <c r="L2" s="350"/>
      <c r="M2" s="350"/>
      <c r="N2" s="350"/>
      <c r="O2" s="350"/>
      <c r="P2" s="350"/>
      <c r="Q2" s="350"/>
      <c r="R2" s="350"/>
      <c r="S2" s="350"/>
      <c r="T2" s="350"/>
    </row>
    <row r="3" spans="1:20" ht="13.5" customHeight="1">
      <c r="A3" s="639" t="s">
        <v>293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  <c r="L3" s="639"/>
      <c r="M3" s="639"/>
      <c r="N3" s="639"/>
      <c r="O3" s="639"/>
      <c r="P3" s="639"/>
      <c r="Q3" s="639"/>
      <c r="R3" s="639"/>
      <c r="S3" s="639"/>
      <c r="T3" s="639"/>
    </row>
    <row r="4" spans="1:20" ht="3.75" customHeight="1">
      <c r="A4" s="477"/>
      <c r="B4" s="477"/>
      <c r="C4" s="477"/>
      <c r="D4" s="477"/>
      <c r="E4" s="477"/>
      <c r="F4" s="477"/>
      <c r="G4" s="1"/>
      <c r="H4" s="1"/>
      <c r="I4" s="1"/>
      <c r="J4" s="1"/>
      <c r="K4" s="1"/>
      <c r="L4" s="1"/>
      <c r="M4" s="17"/>
      <c r="N4" s="154"/>
      <c r="O4" s="154"/>
      <c r="P4" s="154"/>
      <c r="Q4" s="154"/>
      <c r="R4" s="154"/>
      <c r="S4" s="154"/>
      <c r="T4" s="146"/>
    </row>
    <row r="5" spans="1:20" ht="34.5" customHeight="1">
      <c r="A5" s="650"/>
      <c r="B5" s="650"/>
      <c r="C5" s="650"/>
      <c r="D5" s="650"/>
      <c r="E5" s="650"/>
      <c r="F5" s="650"/>
      <c r="G5" s="650"/>
      <c r="H5" s="650"/>
      <c r="I5" s="650"/>
      <c r="J5" s="650"/>
      <c r="K5" s="650"/>
      <c r="L5" s="650"/>
      <c r="M5" s="650"/>
      <c r="N5" s="650"/>
      <c r="O5" s="650"/>
      <c r="P5" s="650"/>
      <c r="Q5" s="650"/>
      <c r="R5" s="650"/>
      <c r="S5" s="650"/>
      <c r="T5" s="650"/>
    </row>
    <row r="6" spans="1:20" ht="11.25" customHeight="1">
      <c r="A6" s="352" t="s">
        <v>185</v>
      </c>
      <c r="B6" s="352"/>
      <c r="C6" s="352"/>
      <c r="D6" s="352"/>
      <c r="E6" s="352"/>
      <c r="F6" s="352"/>
      <c r="G6" s="352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</row>
    <row r="7" spans="1:20" ht="6" customHeight="1">
      <c r="A7" s="93"/>
      <c r="B7" s="93"/>
      <c r="C7" s="93"/>
      <c r="D7" s="93"/>
      <c r="E7" s="93"/>
      <c r="F7" s="93"/>
      <c r="G7" s="1"/>
      <c r="H7" s="1"/>
      <c r="I7" s="1"/>
      <c r="J7" s="1"/>
      <c r="K7" s="1"/>
      <c r="L7" s="1"/>
      <c r="M7" s="17"/>
      <c r="N7" s="146"/>
      <c r="O7" s="146"/>
      <c r="P7" s="146"/>
      <c r="Q7" s="146"/>
      <c r="R7" s="146"/>
      <c r="S7" s="146"/>
      <c r="T7" s="146"/>
    </row>
    <row r="8" spans="1:20" ht="15">
      <c r="A8" s="189" t="s">
        <v>373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202"/>
      <c r="P8" s="146"/>
      <c r="Q8" s="146"/>
      <c r="R8" s="146"/>
      <c r="S8" s="146"/>
      <c r="T8" s="146"/>
    </row>
    <row r="9" spans="1:20" ht="3" customHeight="1">
      <c r="A9" s="190"/>
      <c r="B9" s="190"/>
      <c r="C9" s="190"/>
      <c r="D9" s="190"/>
      <c r="E9" s="190"/>
      <c r="F9" s="190"/>
      <c r="G9" s="190"/>
      <c r="H9" s="190"/>
      <c r="I9" s="2"/>
      <c r="J9" s="2"/>
      <c r="K9" s="216"/>
      <c r="L9" s="216"/>
      <c r="M9" s="2"/>
      <c r="N9" s="217"/>
      <c r="O9" s="217"/>
      <c r="P9" s="2"/>
      <c r="Q9" s="216"/>
      <c r="R9" s="216"/>
      <c r="S9" s="216"/>
      <c r="T9" s="216"/>
    </row>
    <row r="10" spans="1:20" ht="24.75" customHeight="1">
      <c r="A10" s="642"/>
      <c r="B10" s="642"/>
      <c r="C10" s="642"/>
      <c r="D10" s="642"/>
      <c r="E10" s="642"/>
      <c r="F10" s="642"/>
      <c r="G10" s="642"/>
      <c r="H10" s="642"/>
      <c r="I10" s="642"/>
      <c r="J10" s="642"/>
      <c r="K10" s="642"/>
      <c r="L10" s="642"/>
      <c r="M10" s="642"/>
      <c r="N10" s="642"/>
      <c r="O10" s="642"/>
      <c r="P10" s="642"/>
      <c r="Q10" s="642"/>
      <c r="R10" s="642"/>
      <c r="S10" s="642"/>
      <c r="T10" s="642"/>
    </row>
    <row r="11" spans="1:20" ht="5.25" customHeight="1">
      <c r="A11" s="199"/>
      <c r="B11" s="216"/>
      <c r="C11" s="217"/>
      <c r="D11" s="217"/>
      <c r="E11" s="218"/>
      <c r="F11" s="219"/>
      <c r="G11" s="220"/>
      <c r="H11" s="1"/>
      <c r="I11" s="2"/>
      <c r="J11" s="2"/>
      <c r="K11" s="221"/>
      <c r="L11" s="221"/>
      <c r="M11" s="2"/>
      <c r="N11" s="216"/>
      <c r="O11" s="2"/>
      <c r="P11" s="2"/>
      <c r="Q11" s="216"/>
      <c r="R11" s="216"/>
      <c r="S11" s="216"/>
      <c r="T11" s="2"/>
    </row>
    <row r="12" spans="1:20" ht="15">
      <c r="A12" s="189" t="s">
        <v>294</v>
      </c>
      <c r="B12" s="221"/>
      <c r="C12" s="216"/>
      <c r="D12" s="222"/>
      <c r="E12" s="216"/>
      <c r="F12" s="217"/>
      <c r="G12" s="217"/>
      <c r="H12" s="1"/>
      <c r="I12" s="2"/>
      <c r="J12" s="2"/>
      <c r="K12" s="221"/>
      <c r="L12" s="221"/>
      <c r="M12" s="2"/>
      <c r="N12" s="216"/>
      <c r="O12" s="2"/>
      <c r="P12" s="2"/>
      <c r="Q12" s="216"/>
      <c r="R12" s="216"/>
      <c r="S12" s="216"/>
      <c r="T12" s="2"/>
    </row>
    <row r="13" spans="1:20" ht="3.75" customHeight="1">
      <c r="A13" s="190"/>
      <c r="B13" s="221"/>
      <c r="C13" s="216"/>
      <c r="D13" s="222"/>
      <c r="E13" s="216"/>
      <c r="F13" s="217"/>
      <c r="G13" s="217"/>
      <c r="H13" s="1"/>
      <c r="I13" s="2"/>
      <c r="J13" s="2"/>
      <c r="K13" s="221"/>
      <c r="L13" s="221"/>
      <c r="M13" s="2"/>
      <c r="N13" s="216"/>
      <c r="O13" s="2"/>
      <c r="P13" s="2"/>
      <c r="Q13" s="216"/>
      <c r="R13" s="216"/>
      <c r="S13" s="216"/>
      <c r="T13" s="2"/>
    </row>
    <row r="14" spans="1:20">
      <c r="A14" s="643" t="s">
        <v>295</v>
      </c>
      <c r="B14" s="643"/>
      <c r="C14" s="643"/>
      <c r="D14" s="643"/>
      <c r="E14" s="643"/>
      <c r="F14" s="644" t="s">
        <v>296</v>
      </c>
      <c r="G14" s="644"/>
      <c r="H14" s="644"/>
      <c r="I14" s="645"/>
      <c r="J14" s="645"/>
      <c r="K14" s="645"/>
      <c r="L14" s="645"/>
      <c r="M14" s="2"/>
      <c r="N14" s="216"/>
      <c r="O14" s="2"/>
      <c r="P14" s="2"/>
      <c r="Q14" s="216"/>
      <c r="R14" s="216"/>
      <c r="S14" s="216"/>
      <c r="T14" s="2"/>
    </row>
    <row r="15" spans="1:20">
      <c r="A15" s="646" t="s">
        <v>297</v>
      </c>
      <c r="B15" s="646"/>
      <c r="C15" s="646"/>
      <c r="D15" s="646"/>
      <c r="E15" s="646"/>
      <c r="F15" s="646"/>
      <c r="G15" s="646"/>
      <c r="H15" s="646"/>
      <c r="I15" s="646"/>
      <c r="J15" s="199"/>
      <c r="K15" s="199"/>
      <c r="L15" s="199"/>
      <c r="M15" s="199"/>
      <c r="N15" s="199"/>
      <c r="O15" s="199"/>
      <c r="P15" s="2"/>
      <c r="Q15" s="199"/>
      <c r="R15" s="199"/>
      <c r="S15" s="199"/>
      <c r="T15" s="2"/>
    </row>
    <row r="16" spans="1:20">
      <c r="A16" s="647" t="s">
        <v>298</v>
      </c>
      <c r="B16" s="647"/>
      <c r="C16" s="647"/>
      <c r="D16" s="647"/>
      <c r="E16" s="647"/>
      <c r="F16" s="648" t="s">
        <v>371</v>
      </c>
      <c r="G16" s="648"/>
      <c r="H16" s="648"/>
      <c r="I16" s="649"/>
      <c r="J16" s="649"/>
      <c r="K16" s="649"/>
      <c r="L16" s="649"/>
      <c r="M16" s="190"/>
      <c r="N16" s="190"/>
      <c r="O16" s="1"/>
      <c r="P16" s="190"/>
      <c r="Q16" s="190"/>
      <c r="R16" s="190"/>
      <c r="S16" s="190"/>
      <c r="T16" s="190"/>
    </row>
    <row r="17" spans="1:20">
      <c r="A17" s="643" t="s">
        <v>299</v>
      </c>
      <c r="B17" s="643"/>
      <c r="C17" s="643"/>
      <c r="D17" s="643"/>
      <c r="E17" s="643"/>
      <c r="F17" s="654" t="s">
        <v>372</v>
      </c>
      <c r="G17" s="654"/>
      <c r="H17" s="654"/>
      <c r="I17" s="649"/>
      <c r="J17" s="649"/>
      <c r="K17" s="649"/>
      <c r="L17" s="649"/>
      <c r="M17" s="1"/>
      <c r="N17" s="1"/>
      <c r="O17" s="1"/>
      <c r="P17" s="1"/>
      <c r="Q17" s="1"/>
      <c r="R17" s="1"/>
      <c r="S17" s="1"/>
      <c r="T17" s="1"/>
    </row>
    <row r="18" spans="1:20">
      <c r="A18" s="643" t="s">
        <v>300</v>
      </c>
      <c r="B18" s="643"/>
      <c r="C18" s="643"/>
      <c r="D18" s="643"/>
      <c r="E18" s="643"/>
      <c r="F18" s="654" t="s">
        <v>301</v>
      </c>
      <c r="G18" s="654"/>
      <c r="H18" s="654"/>
      <c r="I18" s="649"/>
      <c r="J18" s="649"/>
      <c r="K18" s="649"/>
      <c r="L18" s="649"/>
      <c r="M18" s="1"/>
      <c r="N18" s="1"/>
      <c r="O18" s="1"/>
      <c r="P18" s="146"/>
      <c r="Q18" s="146"/>
      <c r="R18" s="146"/>
      <c r="S18" s="146"/>
      <c r="T18" s="146"/>
    </row>
    <row r="19" spans="1:20">
      <c r="A19" s="643" t="s">
        <v>302</v>
      </c>
      <c r="B19" s="643"/>
      <c r="C19" s="643"/>
      <c r="D19" s="643"/>
      <c r="E19" s="643"/>
      <c r="F19" s="651" t="s">
        <v>303</v>
      </c>
      <c r="G19" s="651"/>
      <c r="H19" s="651"/>
      <c r="I19" s="652"/>
      <c r="J19" s="652"/>
      <c r="K19" s="652"/>
      <c r="L19" s="652"/>
      <c r="M19" s="190"/>
      <c r="N19" s="190"/>
      <c r="O19" s="190"/>
      <c r="P19" s="190"/>
      <c r="Q19" s="190"/>
      <c r="R19" s="190"/>
      <c r="S19" s="190"/>
      <c r="T19" s="190"/>
    </row>
    <row r="20" spans="1:20" ht="29.25" customHeight="1">
      <c r="A20" s="653" t="s">
        <v>304</v>
      </c>
      <c r="B20" s="653"/>
      <c r="C20" s="653"/>
      <c r="D20" s="653"/>
      <c r="E20" s="653"/>
      <c r="F20" s="652"/>
      <c r="G20" s="652"/>
      <c r="H20" s="652"/>
      <c r="I20" s="652"/>
      <c r="J20" s="652"/>
      <c r="K20" s="652"/>
      <c r="L20" s="652"/>
      <c r="M20" s="190"/>
      <c r="N20" s="190"/>
      <c r="O20" s="190"/>
      <c r="P20" s="190"/>
      <c r="Q20" s="190"/>
      <c r="R20" s="190"/>
      <c r="S20" s="190"/>
      <c r="T20" s="190"/>
    </row>
    <row r="21" spans="1:20" ht="3.75" customHeight="1">
      <c r="A21" s="223"/>
      <c r="B21" s="224"/>
      <c r="C21" s="224"/>
      <c r="D21" s="224"/>
      <c r="E21" s="224"/>
      <c r="F21" s="224"/>
      <c r="G21" s="1"/>
      <c r="H21" s="1"/>
      <c r="I21" s="1"/>
      <c r="J21" s="1"/>
      <c r="K21" s="1"/>
      <c r="L21" s="190"/>
      <c r="M21" s="190"/>
      <c r="N21" s="190"/>
      <c r="O21" s="190"/>
      <c r="P21" s="190"/>
      <c r="Q21" s="190"/>
      <c r="R21" s="190"/>
      <c r="S21" s="190"/>
      <c r="T21" s="190"/>
    </row>
    <row r="22" spans="1:20" ht="26.25" customHeight="1">
      <c r="A22" s="656" t="s">
        <v>351</v>
      </c>
      <c r="B22" s="656"/>
      <c r="C22" s="656"/>
      <c r="D22" s="656"/>
      <c r="E22" s="656"/>
      <c r="F22" s="656"/>
      <c r="G22" s="656"/>
      <c r="H22" s="656"/>
      <c r="I22" s="656"/>
      <c r="J22" s="656"/>
      <c r="K22" s="656"/>
      <c r="L22" s="656"/>
      <c r="M22" s="656"/>
      <c r="N22" s="656"/>
      <c r="O22" s="656"/>
      <c r="P22" s="656"/>
      <c r="Q22" s="656"/>
      <c r="R22" s="656"/>
      <c r="S22" s="656"/>
      <c r="T22" s="656"/>
    </row>
    <row r="23" spans="1:20" ht="3.75" customHeight="1">
      <c r="A23" s="189"/>
      <c r="B23" s="224"/>
      <c r="C23" s="224"/>
      <c r="D23" s="224"/>
      <c r="E23" s="224"/>
      <c r="F23" s="224"/>
      <c r="G23" s="1"/>
      <c r="H23" s="1"/>
      <c r="I23" s="1"/>
      <c r="J23" s="1"/>
      <c r="K23" s="1"/>
      <c r="L23" s="190"/>
      <c r="M23" s="190"/>
      <c r="N23" s="190"/>
      <c r="O23" s="190"/>
      <c r="P23" s="190"/>
      <c r="Q23" s="190"/>
      <c r="R23" s="190"/>
      <c r="S23" s="190"/>
      <c r="T23" s="190"/>
    </row>
    <row r="24" spans="1:20">
      <c r="A24" s="643" t="s">
        <v>305</v>
      </c>
      <c r="B24" s="643"/>
      <c r="C24" s="643"/>
      <c r="D24" s="643"/>
      <c r="E24" s="643"/>
      <c r="F24" s="643"/>
      <c r="G24" s="643"/>
      <c r="H24" s="643"/>
      <c r="I24" s="643"/>
      <c r="J24" s="643"/>
      <c r="K24" s="643"/>
      <c r="L24" s="643"/>
      <c r="M24" s="655"/>
      <c r="N24" s="655"/>
      <c r="O24" s="655"/>
      <c r="P24" s="190"/>
      <c r="Q24" s="1"/>
      <c r="R24" s="1"/>
      <c r="S24" s="190"/>
      <c r="T24" s="190"/>
    </row>
    <row r="25" spans="1:20">
      <c r="A25" s="643" t="s">
        <v>306</v>
      </c>
      <c r="B25" s="643"/>
      <c r="C25" s="643"/>
      <c r="D25" s="643"/>
      <c r="E25" s="643"/>
      <c r="F25" s="643"/>
      <c r="G25" s="643"/>
      <c r="H25" s="643"/>
      <c r="I25" s="643"/>
      <c r="J25" s="643"/>
      <c r="K25" s="643"/>
      <c r="L25" s="643"/>
      <c r="M25" s="655"/>
      <c r="N25" s="655"/>
      <c r="O25" s="655"/>
      <c r="P25" s="190"/>
      <c r="Q25" s="1"/>
      <c r="R25" s="1"/>
      <c r="S25" s="190"/>
      <c r="T25" s="190"/>
    </row>
    <row r="26" spans="1:20" ht="28.5" customHeight="1">
      <c r="A26" s="657" t="s">
        <v>307</v>
      </c>
      <c r="B26" s="657"/>
      <c r="C26" s="657"/>
      <c r="D26" s="657"/>
      <c r="E26" s="657"/>
      <c r="F26" s="657"/>
      <c r="G26" s="657"/>
      <c r="H26" s="657"/>
      <c r="I26" s="657"/>
      <c r="J26" s="657"/>
      <c r="K26" s="657"/>
      <c r="L26" s="657"/>
      <c r="M26" s="655"/>
      <c r="N26" s="655"/>
      <c r="O26" s="655"/>
      <c r="P26" s="190"/>
      <c r="Q26" s="1"/>
      <c r="R26" s="1"/>
      <c r="S26" s="190"/>
      <c r="T26" s="190"/>
    </row>
    <row r="27" spans="1:20">
      <c r="A27" s="643" t="s">
        <v>374</v>
      </c>
      <c r="B27" s="643"/>
      <c r="C27" s="643"/>
      <c r="D27" s="643"/>
      <c r="E27" s="643"/>
      <c r="F27" s="643"/>
      <c r="G27" s="643"/>
      <c r="H27" s="643"/>
      <c r="I27" s="643"/>
      <c r="J27" s="643"/>
      <c r="K27" s="643"/>
      <c r="L27" s="643"/>
      <c r="M27" s="658" t="str">
        <f>IF(M26&lt;&gt;"",(((M24/3.6)*Y93)+(M25*Y92))-(M26*Y92),"N/d")</f>
        <v>N/d</v>
      </c>
      <c r="N27" s="658"/>
      <c r="O27" s="658"/>
      <c r="P27" s="190"/>
      <c r="Q27" s="1"/>
      <c r="R27" s="1"/>
      <c r="S27" s="190"/>
      <c r="T27" s="190"/>
    </row>
    <row r="28" spans="1:20" ht="6.75" customHeight="1">
      <c r="A28" s="189"/>
      <c r="B28" s="224"/>
      <c r="C28" s="224"/>
      <c r="D28" s="224"/>
      <c r="E28" s="224"/>
      <c r="F28" s="224"/>
      <c r="G28" s="1"/>
      <c r="H28" s="1"/>
      <c r="I28" s="1"/>
      <c r="J28" s="1"/>
      <c r="K28" s="1"/>
      <c r="L28" s="190"/>
      <c r="M28" s="190"/>
      <c r="N28" s="190"/>
      <c r="O28" s="190"/>
      <c r="P28" s="190"/>
      <c r="Q28" s="190"/>
      <c r="R28" s="190"/>
      <c r="S28" s="190"/>
      <c r="T28" s="190"/>
    </row>
    <row r="29" spans="1:20" ht="15">
      <c r="A29" s="656" t="s">
        <v>308</v>
      </c>
      <c r="B29" s="656"/>
      <c r="C29" s="656"/>
      <c r="D29" s="656"/>
      <c r="E29" s="656"/>
      <c r="F29" s="656"/>
      <c r="G29" s="656"/>
      <c r="H29" s="656"/>
      <c r="I29" s="656"/>
      <c r="J29" s="656"/>
      <c r="K29" s="656"/>
      <c r="L29" s="656"/>
      <c r="M29" s="656"/>
      <c r="N29" s="656"/>
      <c r="O29" s="656"/>
      <c r="P29" s="656"/>
      <c r="Q29" s="656"/>
      <c r="R29" s="656"/>
      <c r="S29" s="656"/>
      <c r="T29" s="656"/>
    </row>
    <row r="30" spans="1:20" ht="2.25" customHeight="1">
      <c r="A30" s="189"/>
      <c r="B30" s="224"/>
      <c r="C30" s="224"/>
      <c r="D30" s="224"/>
      <c r="E30" s="224"/>
      <c r="F30" s="224"/>
      <c r="G30" s="1"/>
      <c r="H30" s="1"/>
      <c r="I30" s="1"/>
      <c r="J30" s="1"/>
      <c r="K30" s="1"/>
      <c r="L30" s="190"/>
      <c r="M30" s="190"/>
      <c r="N30" s="190"/>
      <c r="O30" s="190"/>
      <c r="P30" s="190"/>
      <c r="Q30" s="190"/>
      <c r="R30" s="190"/>
      <c r="S30" s="190"/>
      <c r="T30" s="190"/>
    </row>
    <row r="31" spans="1:20">
      <c r="A31" s="643" t="s">
        <v>309</v>
      </c>
      <c r="B31" s="643"/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55"/>
      <c r="N31" s="655"/>
      <c r="O31" s="655"/>
      <c r="P31" s="190"/>
      <c r="Q31" s="190"/>
      <c r="R31" s="190"/>
      <c r="S31" s="190"/>
      <c r="T31" s="190"/>
    </row>
    <row r="32" spans="1:20">
      <c r="A32" s="643" t="s">
        <v>310</v>
      </c>
      <c r="B32" s="643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55"/>
      <c r="N32" s="655"/>
      <c r="O32" s="655"/>
      <c r="P32" s="190"/>
      <c r="Q32" s="190"/>
      <c r="R32" s="190"/>
      <c r="S32" s="190"/>
      <c r="T32" s="190"/>
    </row>
    <row r="33" spans="1:20">
      <c r="A33" s="643" t="s">
        <v>311</v>
      </c>
      <c r="B33" s="643"/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58" t="str">
        <f>IF(M32&lt;&gt;"",M31-M32,"")</f>
        <v/>
      </c>
      <c r="N33" s="658"/>
      <c r="O33" s="658"/>
      <c r="P33" s="190"/>
      <c r="Q33" s="190"/>
      <c r="R33" s="190"/>
      <c r="S33" s="190"/>
      <c r="T33" s="190"/>
    </row>
    <row r="34" spans="1:20">
      <c r="A34" s="643" t="s">
        <v>374</v>
      </c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58" t="str">
        <f>IF(M33&lt;&gt;"",((M31-M32)*Y92),"N/d")</f>
        <v>N/d</v>
      </c>
      <c r="N34" s="658"/>
      <c r="O34" s="658"/>
      <c r="P34" s="190"/>
      <c r="Q34" s="190"/>
      <c r="R34" s="190"/>
      <c r="S34" s="190"/>
      <c r="T34" s="190"/>
    </row>
    <row r="35" spans="1:20" ht="3.75" customHeight="1">
      <c r="A35" s="189"/>
      <c r="B35" s="224"/>
      <c r="C35" s="224"/>
      <c r="D35" s="224"/>
      <c r="E35" s="224"/>
      <c r="F35" s="224"/>
      <c r="G35" s="1"/>
      <c r="H35" s="1"/>
      <c r="I35" s="1"/>
      <c r="J35" s="1"/>
      <c r="K35" s="1"/>
      <c r="L35" s="190"/>
      <c r="M35" s="190"/>
      <c r="N35" s="190"/>
      <c r="O35" s="190"/>
      <c r="P35" s="190"/>
      <c r="Q35" s="190"/>
      <c r="R35" s="190"/>
      <c r="S35" s="190"/>
      <c r="T35" s="190"/>
    </row>
    <row r="36" spans="1:20" ht="15">
      <c r="A36" s="656" t="s">
        <v>312</v>
      </c>
      <c r="B36" s="656"/>
      <c r="C36" s="656"/>
      <c r="D36" s="656"/>
      <c r="E36" s="656"/>
      <c r="F36" s="656"/>
      <c r="G36" s="656"/>
      <c r="H36" s="656"/>
      <c r="I36" s="656"/>
      <c r="J36" s="656"/>
      <c r="K36" s="656"/>
      <c r="L36" s="656"/>
      <c r="M36" s="656"/>
      <c r="N36" s="656"/>
      <c r="O36" s="656"/>
      <c r="P36" s="656"/>
      <c r="Q36" s="656"/>
      <c r="R36" s="656"/>
      <c r="S36" s="656"/>
      <c r="T36" s="656"/>
    </row>
    <row r="37" spans="1:20" ht="4.5" customHeight="1">
      <c r="A37" s="189"/>
      <c r="B37" s="224"/>
      <c r="C37" s="224"/>
      <c r="D37" s="224"/>
      <c r="E37" s="224"/>
      <c r="F37" s="224"/>
      <c r="G37" s="1"/>
      <c r="H37" s="1"/>
      <c r="I37" s="1"/>
      <c r="J37" s="1"/>
      <c r="K37" s="1"/>
      <c r="L37" s="190"/>
      <c r="M37" s="190"/>
      <c r="N37" s="190"/>
      <c r="O37" s="190"/>
      <c r="P37" s="190"/>
      <c r="Q37" s="190"/>
      <c r="R37" s="190"/>
      <c r="S37" s="190"/>
      <c r="T37" s="190"/>
    </row>
    <row r="38" spans="1:20">
      <c r="A38" s="643" t="s">
        <v>313</v>
      </c>
      <c r="B38" s="643"/>
      <c r="C38" s="643"/>
      <c r="D38" s="643"/>
      <c r="E38" s="643"/>
      <c r="F38" s="643"/>
      <c r="G38" s="643"/>
      <c r="H38" s="643"/>
      <c r="I38" s="643"/>
      <c r="J38" s="643"/>
      <c r="K38" s="643"/>
      <c r="L38" s="643"/>
      <c r="M38" s="655"/>
      <c r="N38" s="655"/>
      <c r="O38" s="655"/>
      <c r="P38" s="190"/>
      <c r="Q38" s="190"/>
      <c r="R38" s="190"/>
      <c r="S38" s="190"/>
      <c r="T38" s="190"/>
    </row>
    <row r="39" spans="1:20" ht="27.75" customHeight="1">
      <c r="A39" s="605" t="s">
        <v>314</v>
      </c>
      <c r="B39" s="606"/>
      <c r="C39" s="606"/>
      <c r="D39" s="606"/>
      <c r="E39" s="606"/>
      <c r="F39" s="606"/>
      <c r="G39" s="606"/>
      <c r="H39" s="606"/>
      <c r="I39" s="606"/>
      <c r="J39" s="606"/>
      <c r="K39" s="606"/>
      <c r="L39" s="607"/>
      <c r="M39" s="655"/>
      <c r="N39" s="655"/>
      <c r="O39" s="655"/>
      <c r="P39" s="190"/>
      <c r="Q39" s="190"/>
      <c r="R39" s="190"/>
      <c r="S39" s="190"/>
      <c r="T39" s="190"/>
    </row>
    <row r="40" spans="1:20">
      <c r="A40" s="643" t="s">
        <v>315</v>
      </c>
      <c r="B40" s="643"/>
      <c r="C40" s="643"/>
      <c r="D40" s="643"/>
      <c r="E40" s="643"/>
      <c r="F40" s="643"/>
      <c r="G40" s="643"/>
      <c r="H40" s="643"/>
      <c r="I40" s="643"/>
      <c r="J40" s="643"/>
      <c r="K40" s="643"/>
      <c r="L40" s="643"/>
      <c r="M40" s="655"/>
      <c r="N40" s="655"/>
      <c r="O40" s="655"/>
      <c r="P40" s="660"/>
      <c r="Q40" s="660"/>
      <c r="R40" s="190"/>
      <c r="S40" s="190"/>
      <c r="T40" s="190"/>
    </row>
    <row r="41" spans="1:20">
      <c r="A41" s="643" t="s">
        <v>316</v>
      </c>
      <c r="B41" s="643"/>
      <c r="C41" s="643"/>
      <c r="D41" s="643"/>
      <c r="E41" s="643"/>
      <c r="F41" s="643"/>
      <c r="G41" s="643"/>
      <c r="H41" s="643"/>
      <c r="I41" s="643"/>
      <c r="J41" s="643"/>
      <c r="K41" s="643"/>
      <c r="L41" s="643"/>
      <c r="M41" s="658" t="str">
        <f>IF(P40="GJ/rok",(M38+(M39*3.6))-M40,IF(P40="MWh/rok",((M38/3.6)+M39)-M40,"N/d"))</f>
        <v>N/d</v>
      </c>
      <c r="N41" s="658"/>
      <c r="O41" s="658"/>
      <c r="P41" s="659" t="str">
        <f>IF(P40="GJ/rok","GJ/rok",IF(P40="MWh/rok","MWh/rok",""))</f>
        <v/>
      </c>
      <c r="Q41" s="659"/>
      <c r="R41" s="190"/>
      <c r="S41" s="190"/>
      <c r="T41" s="190"/>
    </row>
    <row r="42" spans="1:20" ht="5.25" customHeight="1">
      <c r="A42" s="189"/>
      <c r="B42" s="224"/>
      <c r="C42" s="224"/>
      <c r="D42" s="224"/>
      <c r="E42" s="224"/>
      <c r="F42" s="224"/>
      <c r="G42" s="1"/>
      <c r="H42" s="1"/>
      <c r="I42" s="1"/>
      <c r="J42" s="1"/>
      <c r="K42" s="1"/>
      <c r="L42" s="190"/>
      <c r="M42" s="190"/>
      <c r="N42" s="190"/>
      <c r="O42" s="190"/>
      <c r="P42" s="190"/>
      <c r="Q42" s="190"/>
      <c r="R42" s="190"/>
      <c r="S42" s="190"/>
      <c r="T42" s="190"/>
    </row>
    <row r="43" spans="1:20" ht="18">
      <c r="A43" s="663" t="s">
        <v>375</v>
      </c>
      <c r="B43" s="663"/>
      <c r="C43" s="663"/>
      <c r="D43" s="663"/>
      <c r="E43" s="663"/>
      <c r="F43" s="663"/>
      <c r="G43" s="663"/>
      <c r="H43" s="663"/>
      <c r="I43" s="663"/>
      <c r="J43" s="663"/>
      <c r="K43" s="663"/>
      <c r="L43" s="663"/>
      <c r="M43" s="663"/>
      <c r="N43" s="663"/>
      <c r="O43" s="663"/>
      <c r="P43" s="663"/>
      <c r="Q43" s="663"/>
      <c r="R43" s="663"/>
      <c r="S43" s="663"/>
      <c r="T43" s="663"/>
    </row>
    <row r="44" spans="1:20" ht="3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90"/>
      <c r="M44" s="190"/>
      <c r="N44" s="190"/>
      <c r="O44" s="190"/>
      <c r="P44" s="190"/>
      <c r="Q44" s="190"/>
      <c r="R44" s="190"/>
      <c r="S44" s="190"/>
      <c r="T44" s="190"/>
    </row>
    <row r="45" spans="1:20">
      <c r="A45" s="473" t="s">
        <v>186</v>
      </c>
      <c r="B45" s="473"/>
      <c r="C45" s="473"/>
      <c r="D45" s="473"/>
      <c r="E45" s="473"/>
      <c r="F45" s="473"/>
      <c r="G45" s="473"/>
      <c r="H45" s="473"/>
      <c r="I45" s="473" t="s">
        <v>187</v>
      </c>
      <c r="J45" s="473"/>
      <c r="K45" s="473"/>
      <c r="L45" s="473"/>
      <c r="M45" s="473"/>
      <c r="N45" s="473"/>
      <c r="O45" s="473" t="s">
        <v>126</v>
      </c>
      <c r="P45" s="473"/>
      <c r="Q45" s="473"/>
      <c r="R45" s="473"/>
      <c r="S45" s="473"/>
      <c r="T45" s="473"/>
    </row>
    <row r="46" spans="1:20" ht="32.25" customHeight="1">
      <c r="A46" s="664" t="s">
        <v>200</v>
      </c>
      <c r="B46" s="664"/>
      <c r="C46" s="664"/>
      <c r="D46" s="664"/>
      <c r="E46" s="664"/>
      <c r="F46" s="664"/>
      <c r="G46" s="664"/>
      <c r="H46" s="664"/>
      <c r="I46" s="490"/>
      <c r="J46" s="665"/>
      <c r="K46" s="665"/>
      <c r="L46" s="665"/>
      <c r="M46" s="665"/>
      <c r="N46" s="666"/>
      <c r="O46" s="489"/>
      <c r="P46" s="489"/>
      <c r="Q46" s="489"/>
      <c r="R46" s="489"/>
      <c r="S46" s="489"/>
      <c r="T46" s="489"/>
    </row>
    <row r="47" spans="1:20" ht="23.25" customHeight="1">
      <c r="A47" s="599" t="s">
        <v>231</v>
      </c>
      <c r="B47" s="600"/>
      <c r="C47" s="600"/>
      <c r="D47" s="600"/>
      <c r="E47" s="600"/>
      <c r="F47" s="600"/>
      <c r="G47" s="600"/>
      <c r="H47" s="601"/>
      <c r="I47" s="661"/>
      <c r="J47" s="661"/>
      <c r="K47" s="661"/>
      <c r="L47" s="661"/>
      <c r="M47" s="661"/>
      <c r="N47" s="661"/>
      <c r="O47" s="662"/>
      <c r="P47" s="662"/>
      <c r="Q47" s="662"/>
      <c r="R47" s="662"/>
      <c r="S47" s="662"/>
      <c r="T47" s="662"/>
    </row>
    <row r="48" spans="1:20">
      <c r="A48" s="657" t="s">
        <v>246</v>
      </c>
      <c r="B48" s="657"/>
      <c r="C48" s="657"/>
      <c r="D48" s="657"/>
      <c r="E48" s="657"/>
      <c r="F48" s="657"/>
      <c r="G48" s="657"/>
      <c r="H48" s="657"/>
      <c r="I48" s="468" t="str">
        <f>IF(M38&lt;&gt;"",M38,"")</f>
        <v/>
      </c>
      <c r="J48" s="468"/>
      <c r="K48" s="468"/>
      <c r="L48" s="468"/>
      <c r="M48" s="468"/>
      <c r="N48" s="468"/>
      <c r="O48" s="468" t="str">
        <f>IF(O47&lt;&gt;"",M41,"")</f>
        <v/>
      </c>
      <c r="P48" s="468"/>
      <c r="Q48" s="468"/>
      <c r="R48" s="468"/>
      <c r="S48" s="468"/>
      <c r="T48" s="468"/>
    </row>
    <row r="49" spans="1:20" ht="14.25" customHeight="1">
      <c r="A49" s="643" t="s">
        <v>247</v>
      </c>
      <c r="B49" s="643"/>
      <c r="C49" s="643"/>
      <c r="D49" s="643"/>
      <c r="E49" s="643"/>
      <c r="F49" s="643"/>
      <c r="G49" s="643"/>
      <c r="H49" s="643"/>
      <c r="I49" s="472" t="str">
        <f>IF(I47&lt;&gt;"",VLOOKUP(H125,KOBIZE!T7:X56,5),"N/d")</f>
        <v>N/d</v>
      </c>
      <c r="J49" s="472"/>
      <c r="K49" s="472"/>
      <c r="L49" s="472"/>
      <c r="M49" s="472"/>
      <c r="N49" s="472"/>
      <c r="O49" s="472" t="str">
        <f>IF(O47&lt;&gt;"",VLOOKUP(J125,KOBIZE!T7:X56,5),"N/d")</f>
        <v>N/d</v>
      </c>
      <c r="P49" s="472"/>
      <c r="Q49" s="472"/>
      <c r="R49" s="472"/>
      <c r="S49" s="472"/>
      <c r="T49" s="472"/>
    </row>
    <row r="50" spans="1:20" ht="5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90"/>
      <c r="M50" s="190"/>
      <c r="N50" s="190"/>
      <c r="O50" s="190"/>
      <c r="P50" s="190"/>
      <c r="Q50" s="190"/>
      <c r="R50" s="190"/>
      <c r="S50" s="190"/>
      <c r="T50" s="190"/>
    </row>
    <row r="51" spans="1:20">
      <c r="A51" s="485" t="s">
        <v>123</v>
      </c>
      <c r="B51" s="485"/>
      <c r="C51" s="485"/>
      <c r="D51" s="485"/>
      <c r="E51" s="485"/>
      <c r="F51" s="485"/>
      <c r="G51" s="485"/>
      <c r="H51" s="485"/>
      <c r="I51" s="667" t="s">
        <v>124</v>
      </c>
      <c r="J51" s="667"/>
      <c r="K51" s="667"/>
      <c r="L51" s="667"/>
      <c r="M51" s="667"/>
      <c r="N51" s="667"/>
      <c r="O51" s="667" t="s">
        <v>125</v>
      </c>
      <c r="P51" s="667"/>
      <c r="Q51" s="667"/>
      <c r="R51" s="667"/>
      <c r="S51" s="667"/>
      <c r="T51" s="667"/>
    </row>
    <row r="52" spans="1:20">
      <c r="A52" s="485"/>
      <c r="B52" s="485"/>
      <c r="C52" s="485"/>
      <c r="D52" s="485"/>
      <c r="E52" s="485"/>
      <c r="F52" s="485"/>
      <c r="G52" s="485"/>
      <c r="H52" s="485"/>
      <c r="I52" s="668" t="s">
        <v>132</v>
      </c>
      <c r="J52" s="669"/>
      <c r="K52" s="670"/>
      <c r="L52" s="671" t="s">
        <v>126</v>
      </c>
      <c r="M52" s="672"/>
      <c r="N52" s="673"/>
      <c r="O52" s="674" t="s">
        <v>127</v>
      </c>
      <c r="P52" s="674"/>
      <c r="Q52" s="674"/>
      <c r="R52" s="674" t="s">
        <v>128</v>
      </c>
      <c r="S52" s="674"/>
      <c r="T52" s="674"/>
    </row>
    <row r="53" spans="1:20">
      <c r="A53" s="675">
        <v>1</v>
      </c>
      <c r="B53" s="675"/>
      <c r="C53" s="675"/>
      <c r="D53" s="675"/>
      <c r="E53" s="675"/>
      <c r="F53" s="675"/>
      <c r="G53" s="675"/>
      <c r="H53" s="675"/>
      <c r="I53" s="676">
        <v>2</v>
      </c>
      <c r="J53" s="676"/>
      <c r="K53" s="676"/>
      <c r="L53" s="676">
        <v>3</v>
      </c>
      <c r="M53" s="676"/>
      <c r="N53" s="676"/>
      <c r="O53" s="676">
        <v>4</v>
      </c>
      <c r="P53" s="676"/>
      <c r="Q53" s="676"/>
      <c r="R53" s="676">
        <v>5</v>
      </c>
      <c r="S53" s="676"/>
      <c r="T53" s="676"/>
    </row>
    <row r="54" spans="1:20">
      <c r="A54" s="481" t="s">
        <v>317</v>
      </c>
      <c r="B54" s="481"/>
      <c r="C54" s="481"/>
      <c r="D54" s="481"/>
      <c r="E54" s="481"/>
      <c r="F54" s="481"/>
      <c r="G54" s="481"/>
      <c r="H54" s="481"/>
      <c r="I54" s="497" t="str">
        <f>IF(I48&lt;&gt;"",I48*I49,"")</f>
        <v/>
      </c>
      <c r="J54" s="497"/>
      <c r="K54" s="497"/>
      <c r="L54" s="497" t="str">
        <f>IF(O48&lt;&gt;"",O48*O49,"")</f>
        <v/>
      </c>
      <c r="M54" s="497"/>
      <c r="N54" s="497"/>
      <c r="O54" s="677" t="str">
        <f>IF(I54&lt;&gt;"",I54-L54,"N/d")</f>
        <v>N/d</v>
      </c>
      <c r="P54" s="677"/>
      <c r="Q54" s="677"/>
      <c r="R54" s="468" t="str">
        <f>IF(I54&lt;&gt;"",(O54/I54)*100,"N/d")</f>
        <v>N/d</v>
      </c>
      <c r="S54" s="468"/>
      <c r="T54" s="468"/>
    </row>
    <row r="55" spans="1:20" ht="15">
      <c r="A55" s="223"/>
      <c r="B55" s="224"/>
      <c r="C55" s="224"/>
      <c r="D55" s="224"/>
      <c r="E55" s="224"/>
      <c r="F55" s="224"/>
      <c r="G55" s="1"/>
      <c r="H55" s="1"/>
      <c r="I55" s="1"/>
      <c r="J55" s="1"/>
      <c r="K55" s="1"/>
      <c r="L55" s="190"/>
      <c r="M55" s="190"/>
      <c r="N55" s="190"/>
      <c r="O55" s="190"/>
      <c r="P55" s="190"/>
      <c r="Q55" s="190"/>
      <c r="R55" s="190"/>
      <c r="S55" s="190"/>
      <c r="T55" s="190"/>
    </row>
    <row r="56" spans="1:20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7"/>
      <c r="N56" s="146"/>
      <c r="O56" s="146"/>
      <c r="P56" s="146"/>
      <c r="Q56" s="146"/>
      <c r="R56" s="146"/>
      <c r="S56" s="146"/>
      <c r="T56" s="146"/>
    </row>
    <row r="57" spans="1:20" ht="7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7"/>
      <c r="N57" s="146"/>
      <c r="O57" s="146"/>
      <c r="P57" s="146"/>
      <c r="Q57" s="146"/>
      <c r="R57" s="146"/>
      <c r="S57" s="146"/>
      <c r="T57" s="146"/>
    </row>
    <row r="58" spans="1:20" ht="7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7"/>
      <c r="N58" s="146"/>
      <c r="O58" s="146"/>
      <c r="P58" s="146"/>
      <c r="Q58" s="146"/>
      <c r="R58" s="146"/>
      <c r="S58" s="146"/>
      <c r="T58" s="146"/>
    </row>
    <row r="59" spans="1:20" ht="9" customHeight="1">
      <c r="A59" s="1"/>
      <c r="B59" s="1"/>
      <c r="C59" s="1"/>
      <c r="D59" s="1"/>
      <c r="E59" s="1"/>
      <c r="F59" s="1"/>
      <c r="G59" s="1"/>
      <c r="H59" s="1"/>
      <c r="I59" s="2"/>
      <c r="J59" s="2"/>
      <c r="K59" s="2"/>
      <c r="L59" s="2"/>
      <c r="M59" s="17"/>
      <c r="N59" s="146"/>
      <c r="O59" s="146"/>
      <c r="P59" s="146"/>
      <c r="Q59" s="146"/>
      <c r="R59" s="146"/>
      <c r="S59" s="146"/>
      <c r="T59" s="146"/>
    </row>
    <row r="60" spans="1:20" ht="7.5" customHeight="1">
      <c r="A60" s="1"/>
      <c r="B60" s="1"/>
      <c r="C60" s="1"/>
      <c r="F60" s="1"/>
      <c r="G60" s="1"/>
      <c r="H60" s="1"/>
      <c r="I60" s="2"/>
      <c r="J60" s="2"/>
      <c r="K60" s="2"/>
      <c r="L60" s="2"/>
      <c r="M60" s="225"/>
      <c r="N60" s="225"/>
      <c r="O60" s="271"/>
      <c r="P60" s="271"/>
      <c r="Q60" s="271"/>
      <c r="R60" s="271"/>
      <c r="S60" s="271"/>
      <c r="T60" s="146"/>
    </row>
    <row r="61" spans="1:20" ht="15">
      <c r="A61" s="224"/>
      <c r="B61" s="612">
        <f ca="1">TODAY()</f>
        <v>43837</v>
      </c>
      <c r="C61" s="612"/>
      <c r="D61" s="612"/>
      <c r="E61" s="612"/>
      <c r="F61" s="270"/>
      <c r="G61" s="270"/>
      <c r="H61" s="1"/>
      <c r="I61" s="2"/>
      <c r="J61" s="2"/>
      <c r="K61" s="2"/>
      <c r="L61" s="2"/>
      <c r="M61" s="226" t="s">
        <v>209</v>
      </c>
      <c r="N61" s="17"/>
      <c r="O61" s="17"/>
      <c r="P61" s="17"/>
      <c r="Q61" s="17"/>
      <c r="R61" s="17"/>
      <c r="S61" s="17"/>
      <c r="T61" s="17"/>
    </row>
    <row r="62" spans="1:20" ht="15">
      <c r="B62" s="640" t="s">
        <v>223</v>
      </c>
      <c r="C62" s="640"/>
      <c r="D62" s="640"/>
      <c r="E62" s="640"/>
      <c r="F62" s="227"/>
      <c r="G62" s="1"/>
      <c r="H62" s="1"/>
      <c r="I62" s="143"/>
      <c r="J62" s="2"/>
      <c r="K62" s="2"/>
      <c r="L62" s="2"/>
      <c r="M62" s="228" t="s">
        <v>210</v>
      </c>
      <c r="N62" s="17"/>
      <c r="O62" s="17"/>
      <c r="P62" s="17"/>
      <c r="Q62" s="17"/>
      <c r="R62" s="17"/>
      <c r="S62" s="17"/>
      <c r="T62" s="17"/>
    </row>
    <row r="63" spans="1:20" ht="15">
      <c r="A63" s="229" t="s">
        <v>248</v>
      </c>
      <c r="B63" s="176"/>
      <c r="C63" s="176"/>
      <c r="D63" s="176"/>
      <c r="E63" s="176"/>
      <c r="F63" s="176"/>
      <c r="G63" s="1"/>
      <c r="H63" s="1"/>
      <c r="I63" s="2"/>
      <c r="J63" s="2"/>
      <c r="K63" s="2"/>
      <c r="L63" s="2"/>
      <c r="M63" s="144"/>
      <c r="N63" s="2"/>
      <c r="O63" s="1"/>
      <c r="P63" s="1"/>
      <c r="Q63" s="1"/>
      <c r="R63" s="1"/>
      <c r="S63" s="1"/>
      <c r="T63" s="1"/>
    </row>
    <row r="64" spans="1:20" ht="29.25" customHeight="1">
      <c r="A64" s="641" t="s">
        <v>387</v>
      </c>
      <c r="B64" s="641"/>
      <c r="C64" s="641"/>
      <c r="D64" s="641"/>
      <c r="E64" s="641"/>
      <c r="F64" s="641"/>
      <c r="G64" s="641"/>
      <c r="H64" s="641"/>
      <c r="I64" s="641"/>
      <c r="J64" s="641"/>
      <c r="K64" s="641"/>
      <c r="L64" s="641"/>
      <c r="M64" s="641"/>
      <c r="N64" s="641"/>
      <c r="O64" s="641"/>
      <c r="P64" s="641"/>
      <c r="Q64" s="641"/>
      <c r="R64" s="641"/>
      <c r="S64" s="641"/>
      <c r="T64" s="641"/>
    </row>
    <row r="65" spans="1:20" ht="16.5" customHeight="1">
      <c r="A65" s="274"/>
      <c r="B65" s="274"/>
      <c r="C65" s="274"/>
      <c r="D65" s="274"/>
      <c r="E65" s="274"/>
      <c r="F65" s="274"/>
      <c r="G65" s="274"/>
      <c r="H65" s="274"/>
      <c r="I65" s="274"/>
      <c r="J65" s="274"/>
      <c r="K65" s="274"/>
      <c r="L65" s="274"/>
      <c r="M65" s="274"/>
      <c r="N65" s="274"/>
      <c r="O65" s="274"/>
      <c r="P65" s="274"/>
      <c r="Q65" s="274"/>
      <c r="R65" s="274"/>
      <c r="S65" s="274"/>
      <c r="T65" s="274"/>
    </row>
    <row r="67" spans="1:20">
      <c r="I67" s="1"/>
    </row>
    <row r="91" spans="21:27" hidden="1"/>
    <row r="92" spans="21:27" ht="23.25" hidden="1" customHeight="1">
      <c r="U92" s="142" t="s">
        <v>324</v>
      </c>
      <c r="V92" s="638" t="s">
        <v>325</v>
      </c>
      <c r="W92" s="638"/>
      <c r="X92" s="638"/>
      <c r="Y92" s="142">
        <v>0.81200000000000006</v>
      </c>
      <c r="Z92" s="142" t="s">
        <v>326</v>
      </c>
      <c r="AA92" s="71"/>
    </row>
    <row r="93" spans="21:27" ht="30" hidden="1" customHeight="1">
      <c r="U93" s="142" t="s">
        <v>327</v>
      </c>
      <c r="V93" s="638" t="s">
        <v>328</v>
      </c>
      <c r="W93" s="638"/>
      <c r="X93" s="638"/>
      <c r="Y93" s="142">
        <v>0.33800000000000002</v>
      </c>
      <c r="Z93" s="142" t="s">
        <v>326</v>
      </c>
      <c r="AA93" s="71"/>
    </row>
    <row r="94" spans="21:27" hidden="1">
      <c r="U94" s="71"/>
      <c r="V94" s="71"/>
      <c r="W94" s="71"/>
      <c r="X94" s="71"/>
      <c r="Y94" s="71"/>
      <c r="Z94" s="71"/>
      <c r="AA94" s="71"/>
    </row>
    <row r="95" spans="21:27" hidden="1"/>
    <row r="96" spans="21:27" hidden="1"/>
    <row r="97" spans="1:23" hidden="1"/>
    <row r="98" spans="1:23" hidden="1"/>
    <row r="99" spans="1:23" hidden="1"/>
    <row r="100" spans="1:23" hidden="1"/>
    <row r="101" spans="1:23" hidden="1">
      <c r="A101" s="17"/>
      <c r="B101" s="17"/>
      <c r="C101" s="17"/>
      <c r="D101" s="17"/>
      <c r="E101" s="17"/>
      <c r="F101" s="17"/>
      <c r="G101" s="17"/>
      <c r="H101" s="413" t="s">
        <v>135</v>
      </c>
      <c r="I101" s="413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1:23" ht="15" hidden="1">
      <c r="A102" s="17"/>
      <c r="B102" s="17"/>
      <c r="C102" s="17"/>
      <c r="D102" s="17"/>
      <c r="E102" s="17"/>
      <c r="F102" s="17"/>
      <c r="G102" s="17"/>
      <c r="H102" s="20" t="s">
        <v>136</v>
      </c>
      <c r="I102" s="20" t="s">
        <v>137</v>
      </c>
      <c r="J102" s="17"/>
      <c r="K102" s="1"/>
      <c r="L102" s="17"/>
      <c r="M102" s="17"/>
      <c r="N102" s="17"/>
      <c r="O102" s="17"/>
      <c r="P102" s="17"/>
      <c r="Q102" s="17"/>
      <c r="R102" s="17"/>
      <c r="S102" s="17"/>
      <c r="T102" s="17"/>
      <c r="U102" s="17" t="s">
        <v>252</v>
      </c>
      <c r="V102" s="17" t="s">
        <v>252</v>
      </c>
      <c r="W102" s="17" t="s">
        <v>253</v>
      </c>
    </row>
    <row r="103" spans="1:23" ht="16.5" hidden="1">
      <c r="A103" s="17"/>
      <c r="B103" s="17"/>
      <c r="C103" s="17"/>
      <c r="D103" s="17"/>
      <c r="E103" s="17"/>
      <c r="F103" s="17"/>
      <c r="G103" s="17"/>
      <c r="H103" s="17">
        <f>'[1]1 96 Wydruk'!M17</f>
        <v>0</v>
      </c>
      <c r="I103" s="17">
        <f>'[1]1 96 Wydruk'!O17</f>
        <v>0</v>
      </c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" t="s">
        <v>86</v>
      </c>
      <c r="V103" s="1" t="s">
        <v>258</v>
      </c>
      <c r="W103" s="1" t="s">
        <v>82</v>
      </c>
    </row>
    <row r="104" spans="1:23" hidden="1">
      <c r="A104" s="6">
        <v>1</v>
      </c>
      <c r="B104" s="7" t="s">
        <v>134</v>
      </c>
      <c r="C104" s="1"/>
      <c r="D104" s="17"/>
      <c r="E104" s="76" t="s">
        <v>254</v>
      </c>
      <c r="F104" s="17"/>
      <c r="G104" s="17"/>
      <c r="H104" s="17" t="s">
        <v>138</v>
      </c>
      <c r="I104" s="17" t="s">
        <v>138</v>
      </c>
      <c r="J104" s="17"/>
      <c r="K104" s="17"/>
      <c r="L104" s="17"/>
      <c r="M104" s="17"/>
      <c r="N104" s="17"/>
      <c r="O104" s="17"/>
      <c r="P104" s="17"/>
      <c r="Q104" s="17"/>
      <c r="R104" s="17"/>
      <c r="S104" s="17">
        <v>100</v>
      </c>
      <c r="T104" s="17" t="s">
        <v>139</v>
      </c>
      <c r="U104" s="17">
        <v>0</v>
      </c>
      <c r="V104" s="17">
        <v>0</v>
      </c>
      <c r="W104" s="17">
        <v>0</v>
      </c>
    </row>
    <row r="105" spans="1:23" hidden="1">
      <c r="A105" s="6">
        <v>2</v>
      </c>
      <c r="B105" s="7" t="s">
        <v>163</v>
      </c>
      <c r="C105" s="1"/>
      <c r="D105" s="17"/>
      <c r="E105" s="184">
        <v>860</v>
      </c>
      <c r="F105" s="17"/>
      <c r="G105" s="17"/>
      <c r="H105" s="21" t="s">
        <v>114</v>
      </c>
      <c r="I105" s="19">
        <v>1</v>
      </c>
      <c r="J105" s="17">
        <v>0</v>
      </c>
      <c r="K105" s="18" t="s">
        <v>113</v>
      </c>
      <c r="L105" s="17"/>
      <c r="M105" s="18" t="s">
        <v>112</v>
      </c>
      <c r="N105" s="17"/>
      <c r="O105" s="21" t="s">
        <v>56</v>
      </c>
      <c r="P105" s="17"/>
      <c r="Q105" s="17">
        <v>1</v>
      </c>
      <c r="R105" s="17"/>
      <c r="S105" s="22"/>
      <c r="T105" s="21"/>
      <c r="U105" s="23"/>
      <c r="V105" s="23"/>
      <c r="W105" s="23"/>
    </row>
    <row r="106" spans="1:23" hidden="1">
      <c r="A106" s="6">
        <v>3</v>
      </c>
      <c r="B106" s="7" t="s">
        <v>18</v>
      </c>
      <c r="C106" s="1"/>
      <c r="D106" s="17"/>
      <c r="E106" s="17"/>
      <c r="F106" s="17"/>
      <c r="G106" s="17"/>
      <c r="H106" s="21" t="s">
        <v>111</v>
      </c>
      <c r="I106" s="19">
        <v>2</v>
      </c>
      <c r="J106" s="17"/>
      <c r="K106" s="18" t="s">
        <v>110</v>
      </c>
      <c r="L106" s="17"/>
      <c r="M106" s="18" t="s">
        <v>109</v>
      </c>
      <c r="N106" s="17"/>
      <c r="O106" s="21" t="s">
        <v>55</v>
      </c>
      <c r="P106" s="17"/>
      <c r="Q106" s="17">
        <v>2</v>
      </c>
      <c r="R106" s="17"/>
      <c r="S106" s="22"/>
      <c r="T106" s="21"/>
      <c r="U106" s="23"/>
      <c r="V106" s="23"/>
      <c r="W106" s="23"/>
    </row>
    <row r="107" spans="1:23" hidden="1">
      <c r="A107" s="6">
        <v>4</v>
      </c>
      <c r="B107" s="7" t="s">
        <v>164</v>
      </c>
      <c r="C107" s="1"/>
      <c r="D107" s="17"/>
      <c r="E107" s="17"/>
      <c r="F107" s="17"/>
      <c r="G107" s="17"/>
      <c r="H107" s="21" t="s">
        <v>108</v>
      </c>
      <c r="I107" s="19">
        <v>3</v>
      </c>
      <c r="J107" s="17"/>
      <c r="K107" s="18" t="s">
        <v>107</v>
      </c>
      <c r="L107" s="17"/>
      <c r="M107" s="18" t="s">
        <v>106</v>
      </c>
      <c r="N107" s="17"/>
      <c r="O107" s="21" t="s">
        <v>88</v>
      </c>
      <c r="P107" s="17"/>
      <c r="Q107" s="17">
        <v>1</v>
      </c>
      <c r="R107" s="17"/>
      <c r="S107" s="22"/>
      <c r="T107" s="21"/>
      <c r="U107" s="23"/>
      <c r="V107" s="23"/>
      <c r="W107" s="23"/>
    </row>
    <row r="108" spans="1:23" hidden="1">
      <c r="A108" s="6">
        <v>5</v>
      </c>
      <c r="B108" s="7" t="s">
        <v>168</v>
      </c>
      <c r="C108" s="1"/>
      <c r="D108" s="17"/>
      <c r="E108" s="17"/>
      <c r="F108" s="17"/>
      <c r="G108" s="17"/>
      <c r="H108" s="21" t="s">
        <v>105</v>
      </c>
      <c r="I108" s="19">
        <v>4</v>
      </c>
      <c r="J108" s="17"/>
      <c r="K108" s="18" t="s">
        <v>104</v>
      </c>
      <c r="L108" s="17"/>
      <c r="M108" s="18" t="s">
        <v>103</v>
      </c>
      <c r="N108" s="17"/>
      <c r="O108" s="21" t="s">
        <v>87</v>
      </c>
      <c r="P108" s="17"/>
      <c r="Q108" s="17">
        <v>2</v>
      </c>
      <c r="R108" s="17"/>
      <c r="S108" s="22"/>
      <c r="T108" s="21"/>
      <c r="U108" s="23"/>
      <c r="V108" s="23"/>
      <c r="W108" s="23"/>
    </row>
    <row r="109" spans="1:23" hidden="1">
      <c r="A109" s="6">
        <v>6</v>
      </c>
      <c r="B109" s="7" t="s">
        <v>169</v>
      </c>
      <c r="C109" s="1"/>
      <c r="D109" s="17"/>
      <c r="E109" s="17"/>
      <c r="F109" s="17"/>
      <c r="G109" s="17"/>
      <c r="H109" s="21" t="s">
        <v>146</v>
      </c>
      <c r="I109" s="19">
        <v>5</v>
      </c>
      <c r="J109" s="17"/>
      <c r="K109" s="18" t="s">
        <v>249</v>
      </c>
      <c r="L109" s="17"/>
      <c r="M109" s="18" t="s">
        <v>102</v>
      </c>
      <c r="N109" s="17"/>
      <c r="O109" s="21" t="s">
        <v>85</v>
      </c>
      <c r="P109" s="17"/>
      <c r="Q109" s="17">
        <v>3</v>
      </c>
      <c r="R109" s="17"/>
      <c r="S109" s="22"/>
      <c r="T109" s="21"/>
      <c r="U109" s="23"/>
      <c r="V109" s="23"/>
      <c r="W109" s="23"/>
    </row>
    <row r="110" spans="1:23" hidden="1">
      <c r="A110" s="6">
        <v>7</v>
      </c>
      <c r="B110" s="7" t="s">
        <v>165</v>
      </c>
      <c r="C110" s="1"/>
      <c r="D110" s="17"/>
      <c r="E110" s="17"/>
      <c r="F110" s="17"/>
      <c r="G110" s="17"/>
      <c r="H110" s="21" t="s">
        <v>147</v>
      </c>
      <c r="I110" s="19">
        <v>6</v>
      </c>
      <c r="J110" s="17"/>
      <c r="K110" s="18" t="s">
        <v>152</v>
      </c>
      <c r="L110" s="17"/>
      <c r="M110" s="18" t="s">
        <v>101</v>
      </c>
      <c r="N110" s="17"/>
      <c r="O110" s="21" t="s">
        <v>84</v>
      </c>
      <c r="P110" s="17"/>
      <c r="Q110" s="17">
        <v>1</v>
      </c>
      <c r="R110" s="17"/>
      <c r="S110" s="22"/>
      <c r="T110" s="21"/>
      <c r="U110" s="23"/>
      <c r="V110" s="23"/>
      <c r="W110" s="23"/>
    </row>
    <row r="111" spans="1:23" hidden="1">
      <c r="A111" s="17"/>
      <c r="B111" s="17"/>
      <c r="C111" s="17"/>
      <c r="D111" s="17"/>
      <c r="E111" s="17"/>
      <c r="F111" s="17"/>
      <c r="G111" s="17"/>
      <c r="H111" s="21" t="s">
        <v>148</v>
      </c>
      <c r="I111" s="19">
        <v>7</v>
      </c>
      <c r="J111" s="17"/>
      <c r="K111" s="18" t="s">
        <v>153</v>
      </c>
      <c r="L111" s="17"/>
      <c r="M111" s="18" t="s">
        <v>100</v>
      </c>
      <c r="N111" s="17"/>
      <c r="O111" s="21" t="s">
        <v>83</v>
      </c>
      <c r="P111" s="17"/>
      <c r="Q111" s="17">
        <v>2</v>
      </c>
      <c r="R111" s="17"/>
      <c r="S111" s="22"/>
      <c r="T111" s="21"/>
      <c r="U111" s="23"/>
      <c r="V111" s="23"/>
      <c r="W111" s="23"/>
    </row>
    <row r="112" spans="1:23" hidden="1">
      <c r="A112" s="17"/>
      <c r="B112" s="17"/>
      <c r="C112" s="17"/>
      <c r="D112" s="17"/>
      <c r="E112" s="17"/>
      <c r="F112" s="17"/>
      <c r="G112" s="17"/>
      <c r="H112" s="21" t="s">
        <v>149</v>
      </c>
      <c r="I112" s="19">
        <v>8</v>
      </c>
      <c r="J112" s="17"/>
      <c r="K112" s="18" t="s">
        <v>154</v>
      </c>
      <c r="L112" s="17"/>
      <c r="M112" s="18" t="s">
        <v>99</v>
      </c>
      <c r="N112" s="17"/>
      <c r="O112" s="21" t="s">
        <v>81</v>
      </c>
      <c r="P112" s="17"/>
      <c r="Q112" s="17">
        <v>3</v>
      </c>
      <c r="R112" s="17"/>
      <c r="S112" s="22"/>
      <c r="T112" s="21"/>
      <c r="U112" s="23"/>
      <c r="V112" s="23"/>
      <c r="W112" s="23"/>
    </row>
    <row r="113" spans="1:23" hidden="1">
      <c r="A113" s="17"/>
      <c r="B113" s="17"/>
      <c r="C113" s="17"/>
      <c r="D113" s="17"/>
      <c r="E113" s="17"/>
      <c r="F113" s="17"/>
      <c r="G113" s="17"/>
      <c r="H113" s="21" t="s">
        <v>98</v>
      </c>
      <c r="I113" s="19">
        <v>9</v>
      </c>
      <c r="J113" s="17"/>
      <c r="K113" s="18" t="s">
        <v>155</v>
      </c>
      <c r="L113" s="17"/>
      <c r="M113" s="18" t="s">
        <v>97</v>
      </c>
      <c r="N113" s="17"/>
      <c r="O113" s="21" t="s">
        <v>80</v>
      </c>
      <c r="P113" s="17"/>
      <c r="Q113" s="17">
        <v>4</v>
      </c>
      <c r="R113" s="17"/>
      <c r="S113" s="22"/>
      <c r="T113" s="21"/>
      <c r="U113" s="23"/>
      <c r="V113" s="23"/>
      <c r="W113" s="23"/>
    </row>
    <row r="114" spans="1:23" hidden="1">
      <c r="A114" s="17"/>
      <c r="B114" s="17"/>
      <c r="C114" s="17"/>
      <c r="D114" s="17"/>
      <c r="E114" s="17"/>
      <c r="F114" s="17"/>
      <c r="G114" s="17"/>
      <c r="H114" s="21" t="s">
        <v>319</v>
      </c>
      <c r="I114" s="19">
        <v>10</v>
      </c>
      <c r="J114" s="17"/>
      <c r="K114" s="18" t="s">
        <v>318</v>
      </c>
      <c r="L114" s="17"/>
      <c r="M114" s="18" t="s">
        <v>96</v>
      </c>
      <c r="N114" s="17"/>
      <c r="O114" s="21"/>
      <c r="P114" s="17"/>
      <c r="Q114" s="17"/>
      <c r="R114" s="17"/>
      <c r="S114" s="22"/>
      <c r="T114" s="21"/>
      <c r="U114" s="23"/>
      <c r="V114" s="23"/>
      <c r="W114" s="23"/>
    </row>
    <row r="115" spans="1:23" hidden="1">
      <c r="A115" s="17"/>
      <c r="B115" s="17"/>
      <c r="C115" s="17"/>
      <c r="D115" s="17"/>
      <c r="E115" s="17"/>
      <c r="F115" s="17"/>
      <c r="G115" s="17"/>
      <c r="H115" s="21" t="s">
        <v>150</v>
      </c>
      <c r="I115" s="19">
        <v>11</v>
      </c>
      <c r="J115" s="17"/>
      <c r="K115" s="18" t="s">
        <v>321</v>
      </c>
      <c r="L115" s="17"/>
      <c r="M115" s="18" t="s">
        <v>95</v>
      </c>
      <c r="N115" s="17"/>
      <c r="O115" s="21" t="s">
        <v>157</v>
      </c>
      <c r="P115" s="17"/>
      <c r="Q115" s="17">
        <v>4</v>
      </c>
      <c r="R115" s="17"/>
      <c r="S115" s="22"/>
      <c r="T115" s="21"/>
      <c r="U115" s="23"/>
      <c r="V115" s="23"/>
      <c r="W115" s="23"/>
    </row>
    <row r="116" spans="1:23" hidden="1">
      <c r="A116" s="17"/>
      <c r="B116" s="17"/>
      <c r="C116" s="17"/>
      <c r="D116" s="17"/>
      <c r="E116" s="17"/>
      <c r="F116" s="17"/>
      <c r="G116" s="17"/>
      <c r="H116" s="21" t="s">
        <v>151</v>
      </c>
      <c r="I116" s="19">
        <v>12</v>
      </c>
      <c r="J116" s="17"/>
      <c r="K116" s="18" t="s">
        <v>322</v>
      </c>
      <c r="L116" s="17"/>
      <c r="M116" s="18" t="s">
        <v>93</v>
      </c>
      <c r="N116" s="17"/>
      <c r="O116" s="21" t="s">
        <v>79</v>
      </c>
      <c r="P116" s="17"/>
      <c r="Q116" s="17">
        <v>5</v>
      </c>
      <c r="R116" s="17"/>
      <c r="S116" s="22"/>
      <c r="T116" s="21"/>
      <c r="U116" s="23"/>
      <c r="V116" s="23"/>
      <c r="W116" s="23"/>
    </row>
    <row r="117" spans="1:23" hidden="1">
      <c r="A117" s="17"/>
      <c r="B117" s="17"/>
      <c r="C117" s="17"/>
      <c r="D117" s="17"/>
      <c r="E117" s="17"/>
      <c r="F117" s="17"/>
      <c r="G117" s="17"/>
      <c r="H117" s="21" t="s">
        <v>94</v>
      </c>
      <c r="I117" s="19">
        <v>13</v>
      </c>
      <c r="J117" s="17"/>
      <c r="K117" s="18" t="s">
        <v>323</v>
      </c>
      <c r="L117" s="17"/>
      <c r="M117" s="18" t="s">
        <v>91</v>
      </c>
      <c r="N117" s="17"/>
      <c r="O117" s="21" t="s">
        <v>78</v>
      </c>
      <c r="P117" s="17"/>
      <c r="Q117" s="17">
        <v>6</v>
      </c>
      <c r="R117" s="17"/>
      <c r="S117" s="22"/>
      <c r="T117" s="21"/>
      <c r="U117" s="23"/>
      <c r="V117" s="23"/>
      <c r="W117" s="23"/>
    </row>
    <row r="118" spans="1:23" hidden="1">
      <c r="A118" s="17"/>
      <c r="B118" s="17"/>
      <c r="C118" s="17"/>
      <c r="D118" s="17"/>
      <c r="E118" s="17"/>
      <c r="F118" s="17"/>
      <c r="G118" s="17"/>
      <c r="H118" s="21"/>
      <c r="I118" s="19">
        <v>14</v>
      </c>
      <c r="J118" s="17"/>
      <c r="K118" s="18" t="s">
        <v>359</v>
      </c>
      <c r="L118" s="17"/>
      <c r="M118" s="18" t="s">
        <v>89</v>
      </c>
      <c r="N118" s="17"/>
      <c r="O118" s="21"/>
      <c r="P118" s="17"/>
      <c r="Q118" s="17"/>
      <c r="R118" s="17"/>
      <c r="S118" s="22"/>
      <c r="T118" s="21"/>
      <c r="U118" s="23"/>
      <c r="V118" s="23"/>
      <c r="W118" s="23"/>
    </row>
    <row r="119" spans="1:23" ht="15" hidden="1">
      <c r="A119" s="17"/>
      <c r="B119" s="20"/>
      <c r="C119" s="17"/>
      <c r="D119" s="20"/>
      <c r="E119" s="17"/>
      <c r="F119" s="17"/>
      <c r="G119" s="17"/>
      <c r="H119" s="21"/>
      <c r="I119" s="19">
        <v>15</v>
      </c>
      <c r="J119" s="17"/>
      <c r="K119" s="18" t="s">
        <v>360</v>
      </c>
      <c r="L119" s="17"/>
      <c r="M119" s="18" t="s">
        <v>320</v>
      </c>
      <c r="N119" s="17"/>
      <c r="O119" s="21"/>
      <c r="P119" s="17"/>
      <c r="Q119" s="17"/>
      <c r="R119" s="17"/>
      <c r="S119" s="22"/>
      <c r="T119" s="21"/>
      <c r="U119" s="23"/>
      <c r="V119" s="23"/>
      <c r="W119" s="23"/>
    </row>
    <row r="120" spans="1:23" hidden="1">
      <c r="A120" s="17"/>
      <c r="B120" s="17"/>
      <c r="C120" s="17"/>
      <c r="D120" s="17"/>
      <c r="E120" s="17"/>
      <c r="F120" s="17"/>
      <c r="G120" s="17"/>
      <c r="H120" s="21" t="s">
        <v>92</v>
      </c>
      <c r="I120" s="19">
        <v>16</v>
      </c>
      <c r="J120" s="17"/>
      <c r="K120" s="18" t="s">
        <v>355</v>
      </c>
      <c r="L120" s="17"/>
      <c r="M120" s="18" t="s">
        <v>357</v>
      </c>
      <c r="N120" s="17"/>
      <c r="O120" s="21" t="s">
        <v>156</v>
      </c>
      <c r="P120" s="17"/>
      <c r="Q120" s="17">
        <v>7</v>
      </c>
      <c r="R120" s="17"/>
      <c r="S120" s="22"/>
      <c r="T120" s="21"/>
      <c r="U120" s="23"/>
      <c r="V120" s="23"/>
      <c r="W120" s="23"/>
    </row>
    <row r="121" spans="1:23" hidden="1">
      <c r="A121" s="17"/>
      <c r="B121" s="17"/>
      <c r="C121" s="17"/>
      <c r="D121" s="17"/>
      <c r="E121" s="17"/>
      <c r="F121" s="17"/>
      <c r="G121" s="17"/>
      <c r="H121" s="21" t="s">
        <v>90</v>
      </c>
      <c r="I121" s="19">
        <v>17</v>
      </c>
      <c r="J121" s="17"/>
      <c r="K121" s="18" t="s">
        <v>356</v>
      </c>
      <c r="L121" s="17"/>
      <c r="M121" s="18" t="s">
        <v>358</v>
      </c>
      <c r="N121" s="17"/>
      <c r="O121" s="21" t="s">
        <v>74</v>
      </c>
      <c r="P121" s="17"/>
      <c r="Q121" s="17">
        <v>8</v>
      </c>
      <c r="R121" s="17"/>
      <c r="S121" s="22"/>
      <c r="T121" s="21"/>
      <c r="U121" s="23"/>
      <c r="V121" s="23"/>
      <c r="W121" s="23"/>
    </row>
    <row r="122" spans="1:23" hidden="1">
      <c r="A122" s="17"/>
      <c r="B122" s="17"/>
      <c r="C122" s="17"/>
      <c r="D122" s="17"/>
      <c r="E122" s="17"/>
      <c r="F122" s="17"/>
      <c r="G122" s="17"/>
      <c r="H122" s="180"/>
      <c r="I122" s="323"/>
      <c r="J122" s="17"/>
      <c r="K122" s="324"/>
      <c r="L122" s="17"/>
      <c r="M122" s="324"/>
      <c r="N122" s="17"/>
      <c r="O122" s="21" t="s">
        <v>71</v>
      </c>
      <c r="P122" s="17"/>
      <c r="Q122" s="17">
        <v>9</v>
      </c>
      <c r="R122" s="17"/>
      <c r="S122" s="22"/>
      <c r="T122" s="21"/>
      <c r="U122" s="23"/>
      <c r="V122" s="23"/>
      <c r="W122" s="23"/>
    </row>
    <row r="123" spans="1:23" ht="15" hidden="1">
      <c r="A123" s="17"/>
      <c r="B123" s="17"/>
      <c r="C123" s="17"/>
      <c r="D123" s="17"/>
      <c r="E123" s="17"/>
      <c r="F123" s="17"/>
      <c r="G123" s="17"/>
      <c r="H123" s="20" t="s">
        <v>50</v>
      </c>
      <c r="I123" s="17">
        <v>100</v>
      </c>
      <c r="J123" s="177" t="s">
        <v>51</v>
      </c>
      <c r="K123" s="324"/>
      <c r="L123" s="17"/>
      <c r="M123" s="324"/>
      <c r="N123" s="17"/>
      <c r="O123" s="21" t="s">
        <v>68</v>
      </c>
      <c r="P123" s="17"/>
      <c r="Q123" s="17">
        <v>10</v>
      </c>
      <c r="R123" s="17"/>
      <c r="S123" s="22"/>
      <c r="T123" s="21"/>
      <c r="U123" s="23"/>
      <c r="V123" s="23"/>
      <c r="W123" s="23"/>
    </row>
    <row r="124" spans="1:23" hidden="1">
      <c r="A124" s="17"/>
      <c r="B124" s="17" t="str">
        <f t="shared" ref="B124:B135" si="0">IF($B$222="1",K106,"")</f>
        <v/>
      </c>
      <c r="C124" s="17"/>
      <c r="D124" s="17" t="str">
        <f t="shared" ref="D124:D135" si="1">IF($D$222="1",K106,"")</f>
        <v/>
      </c>
      <c r="E124" s="17"/>
      <c r="F124" s="17"/>
      <c r="G124" s="17" t="s">
        <v>250</v>
      </c>
      <c r="H124" s="17" t="str">
        <f>IF(I46=H104,J105,IF(I46=K105,I105,IF(I46=K106,I106,IF(I46=K107,I107,IF(I46=K108,I108,IF(I46=K109,I109,IF(I46=K110,I110,IF(I46=K111,I111,IF(I46=K112,I112,IF(I46=K113,I113,IF(I46=K114,I114,IF(I46=K115,I115,IF(I46=K116,I116,IF(I46=K117,I117,IF(I46=K118,I118,IF(I46=K119,I119,IF(I46=K120,I120,IF(I46=K121,I121,""))))))))))))))))))</f>
        <v/>
      </c>
      <c r="I124" s="17"/>
      <c r="J124" s="178" t="str">
        <f>IF(O46=H104,J105,IF(O46=K105,I105,IF(O46=K106,I106,IF(O46=K107,I107,IF(O46=K108,I108,IF(O46=K109,I109,IF(O46=K110,I110,IF(O46=K111,I111,IF(O46=K112,I112,IF(O46=K113,I113,IF(O46=K114,I114,IF(O46=K115,I115,IF(O46=K116,I116,IF(O46=K117,I117,IF(O46=K118,I118,IF(O46=K119,I119,IF(O46=K120,I120,IF(O46=K121,I121,""))))))))))))))))))</f>
        <v/>
      </c>
      <c r="K124" s="17"/>
      <c r="L124" s="17"/>
      <c r="M124" s="17"/>
      <c r="N124" s="17"/>
      <c r="O124" s="21" t="s">
        <v>67</v>
      </c>
      <c r="P124" s="17"/>
      <c r="Q124" s="17">
        <v>11</v>
      </c>
      <c r="R124" s="17"/>
      <c r="S124" s="22"/>
      <c r="T124" s="21"/>
      <c r="U124" s="23"/>
      <c r="V124" s="23"/>
      <c r="W124" s="23"/>
    </row>
    <row r="125" spans="1:23" hidden="1">
      <c r="A125" s="17"/>
      <c r="B125" s="17" t="str">
        <f t="shared" si="0"/>
        <v/>
      </c>
      <c r="C125" s="17"/>
      <c r="D125" s="17" t="str">
        <f t="shared" si="1"/>
        <v/>
      </c>
      <c r="E125" s="17"/>
      <c r="F125" s="17" t="s">
        <v>251</v>
      </c>
      <c r="G125" s="1"/>
      <c r="H125" s="17" t="str">
        <f>IF(I47=O105,(H124*I123)+Q105,IF(I47=O107,(H124*I123)+Q107,IF(I47=O106,(H124*I123)+Q106,IF(I47=O108,(H124*I123)+Q108,IF(I47=O109,(H124*I123)+Q109,IF(I47=O110,(H124*I123)+Q110,IF(I47=O111,(H124*I123)+Q111,IF(I47=O112,(H124*I123)+Q112,IF(I47=O113,(H124*I123)+Q113,IF(I47=O115,(H124*I123)+Q115,IF(I47=O116,(H124*I123)+Q116,IF(I47=O117,(H124*I123)+Q117,IF(I47=O120,(H124*I123)+Q120,IF(I47=O121,(H124*I123)+Q121,IF(I47=O122,(H124*I123)+Q122,IF(I47=O123,(H124*I123)+Q123,IF(I47=O124,(H124*I123)+Q124,IF(I47=O125,(H124*I123)+Q125,IF(I47=O126,(H124*I123)+Q126,IF(I47=O127,(H124*I123)+Q127,IF(I47=O128,(H124*I123)+Q128,IF(I47=O129,(H124*I123)+Q129,IF(I47=O130,(H124*I123)+Q130,IF(I47=O131,(H124*I123)+Q131,IF(I47=O132,(H124*I123)+Q132,IF(I47=O133,(H124*I123)+Q133,IF(I47=O134,(H124*I123)+Q134,"")))))))))))))))))))))))))))</f>
        <v/>
      </c>
      <c r="I125" s="17"/>
      <c r="J125" s="178" t="str">
        <f>IF(O47=O105,(J124*I123)+Q105,IF(O47=O107,(J124*I123)+Q107,IF(O47=O106,(J124*I123)+Q106,IF(O47=O108,(J124*I123)+Q108,IF(O47=O109,(J124*I123)+Q109,IF(O47=O110,(J124*I123)+Q110,IF(O47=O111,(J124*I123)+Q111,IF(O47=O112,(J124*I123)+Q112,IF(O47=O113,(J124*I123)+Q113,IF(O47=O115,(J124*I123)+Q115,IF(O47=O116,(J124*I123)+Q116,IF(O47=O117,(J124*I123)+Q117,IF(O47=O120,(J124*I123)+Q120,IF(O47=O121,(J124*I123)+Q121,IF(O47=O122,(J124*I123)+Q123,IF(O47=O123,(J124*I123)+Q122,IF(O47=O124,(J124*I123)+Q124,IF(O47=O125,(J124*I123)+Q125,IF(O47=O126,(J124*I123)+Q126,IF(O47=O127,(J124*I123)+Q127,IF(O47=O128,(J124*I123)+Q128,IF(O47=O129,(J124*I123)+Q129,IF(O47=O130,(J124*I123)+Q130,IF(O47=O131,(J124*I123)+Q131,IF(O47=O132,(J124*I123)+Q132,IF(O47=O133,(J124*I123)+Q133,IF(O47=O134,(J124*I123)+Q134,"")))))))))))))))))))))))))))</f>
        <v/>
      </c>
      <c r="K125" s="17"/>
      <c r="L125" s="17"/>
      <c r="M125" s="17"/>
      <c r="N125" s="17"/>
      <c r="O125" s="21" t="s">
        <v>66</v>
      </c>
      <c r="P125" s="17"/>
      <c r="Q125" s="17">
        <v>12</v>
      </c>
      <c r="R125" s="17"/>
      <c r="S125" s="22"/>
      <c r="T125" s="21"/>
      <c r="U125" s="23"/>
      <c r="V125" s="23"/>
      <c r="W125" s="23"/>
    </row>
    <row r="126" spans="1:23" hidden="1">
      <c r="A126" s="17"/>
      <c r="B126" s="17" t="str">
        <f t="shared" si="0"/>
        <v/>
      </c>
      <c r="C126" s="17"/>
      <c r="D126" s="17" t="str">
        <f t="shared" si="1"/>
        <v/>
      </c>
      <c r="E126" s="17"/>
      <c r="F126" s="17"/>
      <c r="G126" s="17"/>
      <c r="H126" s="17" t="str">
        <f>IF(H124=H104,J105,IF(H124=I105,O105,IF(H124=I106,O105,IF(H124=I107,O105,IF(H124=I108,O105,IF(H124=I109,O105,IF(H124=I110,O105,IF(H124=I111,O105,IF(H124=I112,O105,IF(H124=I113,O105,IF(H124=I114,O105,IF(H124=I115,O105,IF(H124=I116,O105,IF(H124=I117,O105,IF(H124=I120,O107,IF(H124=I121,O105,""))))))))))))))))</f>
        <v/>
      </c>
      <c r="I126" s="17"/>
      <c r="J126" s="178" t="str">
        <f>IF(J124=H104,J105,IF(J124=I105,O105,IF(J124=I106,O105,IF(J124=I107,O105,IF(J124=I108,O105,IF(J124=I109,O105,IF(J124=I110,O105,IF(J124=I111,O105,IF(J124=I112,O105,IF(J124=I113,O105,IF(J124=I114,O105,IF(J124=I115,O105,IF(J124=I116,O105,IF(J124=I117,O105,IF(J124=I120,O107,IF(J124=I121,O105,""))))))))))))))))</f>
        <v/>
      </c>
      <c r="K126" s="17"/>
      <c r="L126" s="17"/>
      <c r="M126" s="17"/>
      <c r="N126" s="17"/>
      <c r="O126" s="21" t="s">
        <v>65</v>
      </c>
      <c r="P126" s="17"/>
      <c r="Q126" s="17">
        <v>13</v>
      </c>
      <c r="R126" s="17"/>
      <c r="S126" s="22"/>
      <c r="T126" s="21"/>
      <c r="U126" s="23"/>
      <c r="V126" s="23"/>
      <c r="W126" s="23"/>
    </row>
    <row r="127" spans="1:23" hidden="1">
      <c r="A127" s="17"/>
      <c r="B127" s="17" t="str">
        <f t="shared" si="0"/>
        <v/>
      </c>
      <c r="C127" s="17"/>
      <c r="D127" s="17" t="str">
        <f t="shared" si="1"/>
        <v/>
      </c>
      <c r="E127" s="17"/>
      <c r="F127" s="17"/>
      <c r="G127" s="17"/>
      <c r="H127" s="17" t="str">
        <f>IF(H124=1,O106,IF(H124=2," ",IF(H124=3,O106,IF(H124&lt;10," ",IF(H124&lt;14,O106,IF(H124=16,O108,IF(H124=I121,O106,"")))))))</f>
        <v/>
      </c>
      <c r="I127" s="17"/>
      <c r="J127" s="178" t="str">
        <f>IF($J$124=1,O106,IF($J$124=2," ",IF($J$124=3,O106,IF($J$124&lt;10," ",IF($J$124&lt;14,O106,IF($J$124=16,O108,IF(J124=I121,O106,"")))))))</f>
        <v/>
      </c>
      <c r="K127" s="17"/>
      <c r="L127" s="17"/>
      <c r="M127" s="17"/>
      <c r="N127" s="17"/>
      <c r="O127" s="21" t="s">
        <v>64</v>
      </c>
      <c r="P127" s="17"/>
      <c r="Q127" s="17">
        <v>14</v>
      </c>
      <c r="R127" s="17"/>
      <c r="S127" s="22"/>
      <c r="T127" s="21"/>
      <c r="U127" s="23"/>
      <c r="V127" s="23"/>
      <c r="W127" s="23"/>
    </row>
    <row r="128" spans="1:23" hidden="1">
      <c r="A128" s="17"/>
      <c r="B128" s="17" t="str">
        <f t="shared" si="0"/>
        <v/>
      </c>
      <c r="C128" s="17"/>
      <c r="D128" s="17" t="str">
        <f t="shared" si="1"/>
        <v/>
      </c>
      <c r="E128" s="17"/>
      <c r="F128" s="17"/>
      <c r="G128" s="17"/>
      <c r="H128" s="17" t="str">
        <f>IF($H$124=16,O109,"")</f>
        <v/>
      </c>
      <c r="I128" s="17"/>
      <c r="J128" s="178" t="str">
        <f>IF($J$124=16,O109,"")</f>
        <v/>
      </c>
      <c r="K128" s="17"/>
      <c r="L128" s="17"/>
      <c r="M128" s="17"/>
      <c r="N128" s="17"/>
      <c r="O128" s="21" t="s">
        <v>63</v>
      </c>
      <c r="P128" s="17"/>
      <c r="Q128" s="17">
        <v>15</v>
      </c>
      <c r="R128" s="17"/>
      <c r="S128" s="22"/>
      <c r="T128" s="21"/>
      <c r="U128" s="23"/>
      <c r="V128" s="23"/>
      <c r="W128" s="23"/>
    </row>
    <row r="129" spans="1:23" hidden="1">
      <c r="A129" s="17"/>
      <c r="B129" s="17" t="str">
        <f t="shared" si="0"/>
        <v/>
      </c>
      <c r="C129" s="17"/>
      <c r="D129" s="17" t="str">
        <f t="shared" si="1"/>
        <v/>
      </c>
      <c r="E129" s="17"/>
      <c r="F129" s="17"/>
      <c r="G129" s="17"/>
      <c r="H129" s="17" t="str">
        <f>IF($H$124=14,O110,IF(H124=15,O110,""))</f>
        <v/>
      </c>
      <c r="I129" s="17"/>
      <c r="J129" s="178" t="str">
        <f>IF($J$124=14,O110,IF(J124=15,O110,""))</f>
        <v/>
      </c>
      <c r="K129" s="17"/>
      <c r="L129" s="17"/>
      <c r="M129" s="17"/>
      <c r="N129" s="17"/>
      <c r="O129" s="21" t="s">
        <v>62</v>
      </c>
      <c r="P129" s="17"/>
      <c r="Q129" s="17">
        <v>16</v>
      </c>
      <c r="R129" s="17"/>
      <c r="S129" s="22"/>
      <c r="T129" s="21"/>
      <c r="U129" s="23"/>
      <c r="V129" s="23"/>
      <c r="W129" s="23"/>
    </row>
    <row r="130" spans="1:23" hidden="1">
      <c r="A130" s="17"/>
      <c r="B130" s="17" t="str">
        <f t="shared" si="0"/>
        <v/>
      </c>
      <c r="C130" s="17"/>
      <c r="D130" s="17" t="str">
        <f t="shared" si="1"/>
        <v/>
      </c>
      <c r="E130" s="71"/>
      <c r="F130" s="17"/>
      <c r="G130" s="17"/>
      <c r="H130" s="17" t="str">
        <f>IF($H$124=14,O111,IF(H124=15,O111,""))</f>
        <v/>
      </c>
      <c r="I130" s="17"/>
      <c r="J130" s="178" t="str">
        <f>IF($J$124=14,O111,IF(J124=15,O111,""))</f>
        <v/>
      </c>
      <c r="K130" s="17"/>
      <c r="L130" s="17"/>
      <c r="M130" s="17"/>
      <c r="N130" s="17"/>
      <c r="O130" s="21" t="s">
        <v>61</v>
      </c>
      <c r="P130" s="17"/>
      <c r="Q130" s="17">
        <v>17</v>
      </c>
      <c r="R130" s="17"/>
      <c r="S130" s="22"/>
      <c r="T130" s="21"/>
      <c r="U130" s="23"/>
      <c r="V130" s="23"/>
      <c r="W130" s="23"/>
    </row>
    <row r="131" spans="1:23" hidden="1">
      <c r="A131" s="17"/>
      <c r="B131" s="17" t="str">
        <f t="shared" si="0"/>
        <v/>
      </c>
      <c r="C131" s="17"/>
      <c r="D131" s="17" t="str">
        <f t="shared" si="1"/>
        <v/>
      </c>
      <c r="E131" s="17"/>
      <c r="F131" s="17"/>
      <c r="G131" s="17"/>
      <c r="H131" s="17" t="str">
        <f>IF($H$124=14,O112,IF(H124=15,O112,""))</f>
        <v/>
      </c>
      <c r="I131" s="17"/>
      <c r="J131" s="178" t="str">
        <f>IF($J$124=14,O112,IF(J124=15,O112,""))</f>
        <v/>
      </c>
      <c r="K131" s="17"/>
      <c r="L131" s="17"/>
      <c r="M131" s="17"/>
      <c r="N131" s="17"/>
      <c r="O131" s="21" t="s">
        <v>60</v>
      </c>
      <c r="P131" s="17"/>
      <c r="Q131" s="17">
        <v>18</v>
      </c>
      <c r="R131" s="17"/>
      <c r="S131" s="22"/>
      <c r="T131" s="21"/>
      <c r="U131" s="23"/>
      <c r="V131" s="23"/>
      <c r="W131" s="23"/>
    </row>
    <row r="132" spans="1:23" hidden="1">
      <c r="A132" s="17"/>
      <c r="B132" s="17" t="str">
        <f t="shared" si="0"/>
        <v/>
      </c>
      <c r="C132" s="17"/>
      <c r="D132" s="17" t="str">
        <f t="shared" si="1"/>
        <v/>
      </c>
      <c r="E132" s="17"/>
      <c r="F132" s="17"/>
      <c r="G132" s="17"/>
      <c r="H132" s="17" t="str">
        <f>IF($H$124=14,O113,IF(H124=15,O113,""))</f>
        <v/>
      </c>
      <c r="I132" s="17"/>
      <c r="J132" s="178" t="str">
        <f>IF($J$124=14,O113,IF(J124=15,O113,""))</f>
        <v/>
      </c>
      <c r="K132" s="17"/>
      <c r="L132" s="17"/>
      <c r="M132" s="17"/>
      <c r="N132" s="17"/>
      <c r="O132" s="21" t="s">
        <v>59</v>
      </c>
      <c r="P132" s="17"/>
      <c r="Q132" s="17">
        <v>19</v>
      </c>
      <c r="R132" s="17"/>
      <c r="S132" s="22"/>
      <c r="T132" s="21"/>
      <c r="U132" s="23"/>
      <c r="V132" s="23"/>
      <c r="W132" s="23"/>
    </row>
    <row r="133" spans="1:23" hidden="1">
      <c r="A133" s="17"/>
      <c r="B133" s="17" t="str">
        <f t="shared" si="0"/>
        <v/>
      </c>
      <c r="C133" s="17"/>
      <c r="D133" s="17" t="str">
        <f t="shared" si="1"/>
        <v/>
      </c>
      <c r="E133" s="17"/>
      <c r="F133" s="17"/>
      <c r="G133" s="17"/>
      <c r="H133" s="17" t="str">
        <f>IF($H$124=16,O115,"")</f>
        <v/>
      </c>
      <c r="I133" s="17"/>
      <c r="J133" s="178" t="str">
        <f>IF($J$124=16,O115,"")</f>
        <v/>
      </c>
      <c r="K133" s="17"/>
      <c r="L133" s="17"/>
      <c r="M133" s="17"/>
      <c r="N133" s="17"/>
      <c r="O133" s="21" t="s">
        <v>58</v>
      </c>
      <c r="P133" s="17"/>
      <c r="Q133" s="17">
        <v>20</v>
      </c>
      <c r="R133" s="17"/>
      <c r="S133" s="22"/>
      <c r="T133" s="21"/>
      <c r="U133" s="75"/>
      <c r="V133" s="23"/>
      <c r="W133" s="23"/>
    </row>
    <row r="134" spans="1:23" hidden="1">
      <c r="A134" s="17"/>
      <c r="B134" s="17" t="str">
        <f t="shared" si="0"/>
        <v/>
      </c>
      <c r="C134" s="17"/>
      <c r="D134" s="17" t="str">
        <f t="shared" si="1"/>
        <v/>
      </c>
      <c r="E134" s="17"/>
      <c r="F134" s="17"/>
      <c r="G134" s="17"/>
      <c r="H134" s="17" t="str">
        <f>IF($H$124=16,O116,"")</f>
        <v/>
      </c>
      <c r="I134" s="17"/>
      <c r="J134" s="178" t="str">
        <f>IF($J$124=16,O116,"")</f>
        <v/>
      </c>
      <c r="K134" s="17"/>
      <c r="L134" s="17"/>
      <c r="M134" s="17"/>
      <c r="N134" s="17"/>
      <c r="O134" s="179" t="s">
        <v>57</v>
      </c>
      <c r="P134" s="17"/>
      <c r="Q134" s="17">
        <v>21</v>
      </c>
      <c r="R134" s="17"/>
      <c r="S134" s="22"/>
      <c r="T134" s="21"/>
      <c r="U134" s="23"/>
      <c r="V134" s="23"/>
      <c r="W134" s="23"/>
    </row>
    <row r="135" spans="1:23" hidden="1">
      <c r="A135" s="17"/>
      <c r="B135" s="17" t="str">
        <f t="shared" si="0"/>
        <v/>
      </c>
      <c r="C135" s="17"/>
      <c r="D135" s="17" t="str">
        <f t="shared" si="1"/>
        <v/>
      </c>
      <c r="E135" s="17"/>
      <c r="F135" s="17"/>
      <c r="G135" s="17"/>
      <c r="H135" s="17" t="str">
        <f>IF($H$124=16,O117,"")</f>
        <v/>
      </c>
      <c r="I135" s="17"/>
      <c r="J135" s="178" t="str">
        <f>IF($J$124=16,O117,"")</f>
        <v/>
      </c>
      <c r="K135" s="17"/>
      <c r="L135" s="17"/>
      <c r="M135" s="17"/>
      <c r="N135" s="17"/>
      <c r="O135" s="180"/>
      <c r="P135" s="145"/>
      <c r="Q135" s="145"/>
      <c r="R135" s="17"/>
      <c r="S135" s="22"/>
      <c r="T135" s="21"/>
      <c r="U135" s="23"/>
      <c r="V135" s="23"/>
      <c r="W135" s="23"/>
    </row>
    <row r="136" spans="1:23" hidden="1">
      <c r="A136" s="17"/>
      <c r="B136" s="17" t="str">
        <f>IF($B$222="1",K119,"")</f>
        <v/>
      </c>
      <c r="C136" s="17"/>
      <c r="D136" s="17" t="str">
        <f>IF($D$222="1",K119,"")</f>
        <v/>
      </c>
      <c r="E136" s="17"/>
      <c r="F136" s="17"/>
      <c r="G136" s="17"/>
      <c r="H136" s="17" t="str">
        <f t="shared" ref="H136:H150" si="2">IF($H$124=16,O120,"")</f>
        <v/>
      </c>
      <c r="I136" s="17"/>
      <c r="J136" s="178" t="str">
        <f t="shared" ref="J136:J150" si="3">IF($J$124=16,O120,"")</f>
        <v/>
      </c>
      <c r="K136" s="17"/>
      <c r="L136" s="17"/>
      <c r="M136" s="17"/>
      <c r="N136" s="17"/>
      <c r="O136" s="180"/>
      <c r="P136" s="145"/>
      <c r="Q136" s="145"/>
      <c r="R136" s="17"/>
      <c r="S136" s="22"/>
      <c r="T136" s="21"/>
      <c r="U136" s="23"/>
      <c r="V136" s="23"/>
      <c r="W136" s="23"/>
    </row>
    <row r="137" spans="1:23" hidden="1">
      <c r="A137" s="17"/>
      <c r="B137" s="17"/>
      <c r="C137" s="17"/>
      <c r="D137" s="17"/>
      <c r="E137" s="17"/>
      <c r="F137" s="17"/>
      <c r="G137" s="17"/>
      <c r="H137" s="17" t="str">
        <f t="shared" si="2"/>
        <v/>
      </c>
      <c r="I137" s="17"/>
      <c r="J137" s="178" t="str">
        <f t="shared" si="3"/>
        <v/>
      </c>
      <c r="K137" s="17"/>
      <c r="L137" s="17"/>
      <c r="M137" s="17"/>
      <c r="N137" s="17"/>
      <c r="O137" s="145"/>
      <c r="P137" s="17"/>
      <c r="Q137" s="17"/>
      <c r="R137" s="17"/>
      <c r="S137" s="22"/>
      <c r="T137" s="21"/>
      <c r="U137" s="23"/>
      <c r="V137" s="23"/>
      <c r="W137" s="23"/>
    </row>
    <row r="138" spans="1:23" hidden="1">
      <c r="A138" s="17"/>
      <c r="B138" s="17"/>
      <c r="C138" s="17"/>
      <c r="D138" s="17"/>
      <c r="E138" s="17"/>
      <c r="F138" s="17"/>
      <c r="G138" s="17"/>
      <c r="H138" s="17" t="str">
        <f t="shared" si="2"/>
        <v/>
      </c>
      <c r="I138" s="17"/>
      <c r="J138" s="178" t="str">
        <f t="shared" si="3"/>
        <v/>
      </c>
      <c r="K138" s="17"/>
      <c r="L138" s="17"/>
      <c r="M138" s="17"/>
      <c r="N138" s="17"/>
      <c r="O138" s="17"/>
      <c r="P138" s="17"/>
      <c r="Q138" s="17"/>
      <c r="R138" s="17"/>
      <c r="S138" s="22"/>
      <c r="T138" s="21"/>
      <c r="U138" s="23"/>
      <c r="V138" s="23"/>
      <c r="W138" s="23"/>
    </row>
    <row r="139" spans="1:23" hidden="1">
      <c r="A139" s="17"/>
      <c r="B139" s="17"/>
      <c r="C139" s="17"/>
      <c r="D139" s="17"/>
      <c r="E139" s="17"/>
      <c r="F139" s="17"/>
      <c r="G139" s="17"/>
      <c r="H139" s="17" t="str">
        <f t="shared" si="2"/>
        <v/>
      </c>
      <c r="I139" s="17"/>
      <c r="J139" s="178" t="str">
        <f t="shared" si="3"/>
        <v/>
      </c>
      <c r="K139" s="17"/>
      <c r="L139" s="17"/>
      <c r="M139" s="17"/>
      <c r="N139" s="17"/>
      <c r="O139" s="17"/>
      <c r="P139" s="17"/>
      <c r="Q139" s="17"/>
      <c r="R139" s="17"/>
      <c r="S139" s="22"/>
      <c r="T139" s="21"/>
      <c r="U139" s="23"/>
      <c r="V139" s="23"/>
      <c r="W139" s="23"/>
    </row>
    <row r="140" spans="1:23" hidden="1">
      <c r="A140" s="17"/>
      <c r="B140" s="17"/>
      <c r="C140" s="17"/>
      <c r="D140" s="17"/>
      <c r="E140" s="17"/>
      <c r="F140" s="17"/>
      <c r="G140" s="17"/>
      <c r="H140" s="17" t="str">
        <f t="shared" si="2"/>
        <v/>
      </c>
      <c r="I140" s="17"/>
      <c r="J140" s="320" t="str">
        <f t="shared" si="3"/>
        <v/>
      </c>
      <c r="K140" s="17"/>
      <c r="L140" s="17"/>
      <c r="M140" s="17"/>
      <c r="N140" s="17"/>
      <c r="O140" s="17"/>
      <c r="P140" s="17"/>
      <c r="Q140" s="17"/>
      <c r="R140" s="17"/>
      <c r="S140" s="22"/>
      <c r="T140" s="21"/>
      <c r="U140" s="23"/>
      <c r="V140" s="23"/>
      <c r="W140" s="23"/>
    </row>
    <row r="141" spans="1:23" hidden="1">
      <c r="A141" s="17"/>
      <c r="B141" s="17"/>
      <c r="C141" s="17"/>
      <c r="D141" s="17"/>
      <c r="E141" s="17"/>
      <c r="F141" s="17"/>
      <c r="G141" s="17"/>
      <c r="H141" s="17" t="str">
        <f t="shared" si="2"/>
        <v/>
      </c>
      <c r="I141" s="17"/>
      <c r="J141" s="320" t="str">
        <f t="shared" si="3"/>
        <v/>
      </c>
      <c r="K141" s="17"/>
      <c r="L141" s="17"/>
      <c r="M141" s="17"/>
      <c r="N141" s="17"/>
      <c r="O141" s="17"/>
      <c r="P141" s="17"/>
      <c r="Q141" s="17"/>
      <c r="R141" s="17"/>
      <c r="S141" s="22"/>
      <c r="T141" s="21"/>
      <c r="U141" s="23"/>
      <c r="V141" s="23"/>
      <c r="W141" s="23"/>
    </row>
    <row r="142" spans="1:23" hidden="1">
      <c r="A142" s="17"/>
      <c r="B142" s="17"/>
      <c r="C142" s="17"/>
      <c r="D142" s="17"/>
      <c r="E142" s="17"/>
      <c r="F142" s="17"/>
      <c r="G142" s="17"/>
      <c r="H142" s="17" t="str">
        <f t="shared" si="2"/>
        <v/>
      </c>
      <c r="I142" s="17"/>
      <c r="J142" s="178" t="str">
        <f t="shared" si="3"/>
        <v/>
      </c>
      <c r="K142" s="17"/>
      <c r="L142" s="17"/>
      <c r="M142" s="17"/>
      <c r="N142" s="17"/>
      <c r="O142" s="17"/>
      <c r="P142" s="17"/>
      <c r="Q142" s="17"/>
      <c r="R142" s="17"/>
      <c r="S142" s="22"/>
      <c r="T142" s="21"/>
      <c r="U142" s="23"/>
      <c r="V142" s="23"/>
      <c r="W142" s="23"/>
    </row>
    <row r="143" spans="1:23" hidden="1">
      <c r="A143" s="17"/>
      <c r="B143" s="17"/>
      <c r="C143" s="17"/>
      <c r="D143" s="17"/>
      <c r="E143" s="17"/>
      <c r="F143" s="17"/>
      <c r="G143" s="17"/>
      <c r="H143" s="17" t="str">
        <f t="shared" si="2"/>
        <v/>
      </c>
      <c r="I143" s="17"/>
      <c r="J143" s="178" t="str">
        <f t="shared" si="3"/>
        <v/>
      </c>
      <c r="K143" s="17"/>
      <c r="L143" s="17"/>
      <c r="M143" s="17"/>
      <c r="N143" s="17"/>
      <c r="O143" s="17"/>
      <c r="P143" s="17"/>
      <c r="Q143" s="17"/>
      <c r="R143" s="17"/>
      <c r="S143" s="22"/>
      <c r="T143" s="21"/>
      <c r="U143" s="23"/>
      <c r="V143" s="23"/>
      <c r="W143" s="23"/>
    </row>
    <row r="144" spans="1:23" hidden="1">
      <c r="A144" s="17"/>
      <c r="B144" s="17"/>
      <c r="C144" s="17"/>
      <c r="D144" s="17"/>
      <c r="E144" s="17"/>
      <c r="F144" s="17"/>
      <c r="G144" s="17"/>
      <c r="H144" s="17" t="str">
        <f t="shared" si="2"/>
        <v/>
      </c>
      <c r="I144" s="17"/>
      <c r="J144" s="178" t="str">
        <f t="shared" si="3"/>
        <v/>
      </c>
      <c r="K144" s="17"/>
      <c r="L144" s="17"/>
      <c r="M144" s="17"/>
      <c r="N144" s="17"/>
      <c r="O144" s="17"/>
      <c r="P144" s="17"/>
      <c r="Q144" s="17"/>
      <c r="R144" s="17"/>
      <c r="S144" s="22"/>
      <c r="T144" s="21"/>
      <c r="U144" s="23"/>
      <c r="V144" s="23"/>
      <c r="W144" s="23"/>
    </row>
    <row r="145" spans="1:23" hidden="1">
      <c r="A145" s="17"/>
      <c r="B145" s="17"/>
      <c r="C145" s="17"/>
      <c r="D145" s="17"/>
      <c r="E145" s="17"/>
      <c r="F145" s="17"/>
      <c r="G145" s="17"/>
      <c r="H145" s="17" t="str">
        <f t="shared" si="2"/>
        <v/>
      </c>
      <c r="I145" s="17"/>
      <c r="J145" s="178" t="str">
        <f t="shared" si="3"/>
        <v/>
      </c>
      <c r="K145" s="17"/>
      <c r="L145" s="17"/>
      <c r="M145" s="17"/>
      <c r="N145" s="17"/>
      <c r="O145" s="17"/>
      <c r="P145" s="17"/>
      <c r="Q145" s="17"/>
      <c r="R145" s="17"/>
      <c r="S145" s="22"/>
      <c r="T145" s="21"/>
      <c r="U145" s="23"/>
      <c r="V145" s="23"/>
      <c r="W145" s="23"/>
    </row>
    <row r="146" spans="1:23" hidden="1">
      <c r="A146" s="17"/>
      <c r="B146" s="17"/>
      <c r="C146" s="17"/>
      <c r="D146" s="17"/>
      <c r="E146" s="17"/>
      <c r="F146" s="17"/>
      <c r="G146" s="17"/>
      <c r="H146" s="17" t="str">
        <f t="shared" si="2"/>
        <v/>
      </c>
      <c r="I146" s="17"/>
      <c r="J146" s="178" t="str">
        <f t="shared" si="3"/>
        <v/>
      </c>
      <c r="K146" s="17"/>
      <c r="L146" s="17"/>
      <c r="M146" s="17"/>
      <c r="N146" s="17"/>
      <c r="O146" s="17"/>
      <c r="P146" s="17"/>
      <c r="Q146" s="17"/>
      <c r="R146" s="17"/>
      <c r="S146" s="22"/>
      <c r="T146" s="21"/>
      <c r="U146" s="23"/>
      <c r="V146" s="23"/>
      <c r="W146" s="23"/>
    </row>
    <row r="147" spans="1:23" hidden="1">
      <c r="A147" s="17"/>
      <c r="B147" s="17"/>
      <c r="C147" s="17"/>
      <c r="D147" s="17"/>
      <c r="E147" s="17"/>
      <c r="F147" s="17"/>
      <c r="G147" s="17"/>
      <c r="H147" s="17" t="str">
        <f t="shared" si="2"/>
        <v/>
      </c>
      <c r="I147" s="17"/>
      <c r="J147" s="178" t="str">
        <f t="shared" si="3"/>
        <v/>
      </c>
      <c r="K147" s="17"/>
      <c r="L147" s="17"/>
      <c r="M147" s="17"/>
      <c r="N147" s="17"/>
      <c r="O147" s="17"/>
      <c r="P147" s="17"/>
      <c r="Q147" s="17"/>
      <c r="R147" s="17"/>
      <c r="S147" s="22"/>
      <c r="T147" s="21"/>
      <c r="U147" s="23"/>
      <c r="V147" s="23"/>
      <c r="W147" s="23"/>
    </row>
    <row r="148" spans="1:23" hidden="1">
      <c r="A148" s="17"/>
      <c r="B148" s="17"/>
      <c r="C148" s="17"/>
      <c r="D148" s="17"/>
      <c r="E148" s="17"/>
      <c r="F148" s="17"/>
      <c r="G148" s="17"/>
      <c r="H148" s="17" t="str">
        <f t="shared" si="2"/>
        <v/>
      </c>
      <c r="I148" s="17"/>
      <c r="J148" s="178" t="str">
        <f t="shared" si="3"/>
        <v/>
      </c>
      <c r="K148" s="17"/>
      <c r="L148" s="17"/>
      <c r="M148" s="17"/>
      <c r="N148" s="17"/>
      <c r="O148" s="17"/>
      <c r="P148" s="17"/>
      <c r="Q148" s="17"/>
      <c r="R148" s="17"/>
      <c r="S148" s="22"/>
      <c r="T148" s="21"/>
      <c r="U148" s="23"/>
      <c r="V148" s="23"/>
      <c r="W148" s="23"/>
    </row>
    <row r="149" spans="1:23" hidden="1">
      <c r="A149" s="17"/>
      <c r="B149" s="27"/>
      <c r="C149" s="17"/>
      <c r="D149" s="17"/>
      <c r="E149" s="17"/>
      <c r="F149" s="17"/>
      <c r="G149" s="17"/>
      <c r="H149" s="17" t="str">
        <f t="shared" si="2"/>
        <v/>
      </c>
      <c r="I149" s="17"/>
      <c r="J149" s="178" t="str">
        <f t="shared" si="3"/>
        <v/>
      </c>
      <c r="K149" s="17"/>
      <c r="L149" s="17"/>
      <c r="M149" s="17"/>
      <c r="N149" s="17"/>
      <c r="O149" s="17"/>
      <c r="P149" s="17"/>
      <c r="Q149" s="17"/>
      <c r="R149" s="17"/>
      <c r="S149" s="22"/>
      <c r="T149" s="21"/>
      <c r="U149" s="23"/>
      <c r="V149" s="23"/>
      <c r="W149" s="23"/>
    </row>
    <row r="150" spans="1:23" hidden="1">
      <c r="A150" s="17"/>
      <c r="B150" s="27"/>
      <c r="C150" s="71"/>
      <c r="D150" s="71"/>
      <c r="E150" s="71"/>
      <c r="F150" s="71"/>
      <c r="G150" s="17"/>
      <c r="H150" s="17" t="str">
        <f t="shared" si="2"/>
        <v/>
      </c>
      <c r="I150" s="17"/>
      <c r="J150" s="178" t="str">
        <f t="shared" si="3"/>
        <v/>
      </c>
      <c r="K150" s="17"/>
      <c r="L150" s="17"/>
      <c r="M150" s="17"/>
      <c r="N150" s="17"/>
      <c r="O150" s="17"/>
      <c r="P150" s="17"/>
      <c r="Q150" s="17"/>
      <c r="R150" s="17"/>
      <c r="S150" s="22"/>
      <c r="T150" s="21"/>
      <c r="U150" s="23"/>
      <c r="V150" s="23"/>
      <c r="W150" s="23"/>
    </row>
    <row r="151" spans="1:23" hidden="1">
      <c r="A151" s="17"/>
      <c r="B151" s="27"/>
      <c r="C151" s="17"/>
      <c r="D151" s="17"/>
      <c r="E151" s="17"/>
      <c r="F151" s="17"/>
      <c r="G151" s="17"/>
      <c r="H151" s="17" t="str">
        <f>IF($H$132=16,O135,"")</f>
        <v/>
      </c>
      <c r="I151" s="17"/>
      <c r="J151" s="178" t="str">
        <f>IF($J$132=16,O135,"")</f>
        <v/>
      </c>
      <c r="K151" s="17"/>
      <c r="L151" s="17"/>
      <c r="M151" s="17"/>
      <c r="N151" s="17"/>
      <c r="O151" s="17"/>
      <c r="P151" s="17"/>
      <c r="Q151" s="17"/>
      <c r="R151" s="17"/>
      <c r="S151" s="22"/>
      <c r="T151" s="21"/>
      <c r="U151" s="23"/>
      <c r="V151" s="23"/>
      <c r="W151" s="23"/>
    </row>
    <row r="152" spans="1:23" hidden="1">
      <c r="A152" s="17"/>
      <c r="B152" s="27"/>
      <c r="C152" s="71"/>
      <c r="D152" s="71"/>
      <c r="E152" s="71"/>
      <c r="F152" s="71"/>
      <c r="G152" s="17"/>
      <c r="H152" s="17" t="str">
        <f>IF($H$132=16,O136,"")</f>
        <v/>
      </c>
      <c r="I152" s="17"/>
      <c r="J152" s="178" t="str">
        <f>IF($J$132=16,O136,"")</f>
        <v/>
      </c>
      <c r="K152" s="17"/>
      <c r="L152" s="17"/>
      <c r="M152" s="17"/>
      <c r="N152" s="17"/>
      <c r="O152" s="17"/>
      <c r="P152" s="17"/>
      <c r="Q152" s="17"/>
      <c r="R152" s="17"/>
      <c r="S152" s="22"/>
      <c r="T152" s="21"/>
      <c r="U152" s="23"/>
      <c r="V152" s="23"/>
      <c r="W152" s="23"/>
    </row>
    <row r="153" spans="1:23" hidden="1"/>
    <row r="154" spans="1:23" hidden="1"/>
    <row r="155" spans="1:23" hidden="1"/>
    <row r="156" spans="1:23" hidden="1"/>
    <row r="157" spans="1:23" hidden="1"/>
    <row r="158" spans="1:23" hidden="1"/>
    <row r="159" spans="1:23" hidden="1"/>
    <row r="160" spans="1:2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</sheetData>
  <sheetProtection password="C609" sheet="1" objects="1" scenarios="1" formatCells="0"/>
  <mergeCells count="94">
    <mergeCell ref="A54:H54"/>
    <mergeCell ref="I54:K54"/>
    <mergeCell ref="L54:N54"/>
    <mergeCell ref="O54:Q54"/>
    <mergeCell ref="R54:T54"/>
    <mergeCell ref="A53:H53"/>
    <mergeCell ref="I53:K53"/>
    <mergeCell ref="L53:N53"/>
    <mergeCell ref="O53:Q53"/>
    <mergeCell ref="R53:T53"/>
    <mergeCell ref="A49:H49"/>
    <mergeCell ref="I49:N49"/>
    <mergeCell ref="O49:T49"/>
    <mergeCell ref="A51:H52"/>
    <mergeCell ref="I51:N51"/>
    <mergeCell ref="O51:T51"/>
    <mergeCell ref="I52:K52"/>
    <mergeCell ref="L52:N52"/>
    <mergeCell ref="O52:Q52"/>
    <mergeCell ref="R52:T52"/>
    <mergeCell ref="A43:T43"/>
    <mergeCell ref="A45:H45"/>
    <mergeCell ref="I45:N45"/>
    <mergeCell ref="O45:T45"/>
    <mergeCell ref="A46:H46"/>
    <mergeCell ref="I46:N46"/>
    <mergeCell ref="O46:T46"/>
    <mergeCell ref="A47:H47"/>
    <mergeCell ref="I47:N47"/>
    <mergeCell ref="O47:T47"/>
    <mergeCell ref="A48:H48"/>
    <mergeCell ref="I48:N48"/>
    <mergeCell ref="O48:T48"/>
    <mergeCell ref="A41:L41"/>
    <mergeCell ref="M41:O41"/>
    <mergeCell ref="P41:Q41"/>
    <mergeCell ref="A33:L33"/>
    <mergeCell ref="M33:O33"/>
    <mergeCell ref="A34:L34"/>
    <mergeCell ref="M34:O34"/>
    <mergeCell ref="A36:T36"/>
    <mergeCell ref="A38:L38"/>
    <mergeCell ref="M38:O38"/>
    <mergeCell ref="A39:L39"/>
    <mergeCell ref="M39:O39"/>
    <mergeCell ref="A40:L40"/>
    <mergeCell ref="M40:O40"/>
    <mergeCell ref="P40:Q40"/>
    <mergeCell ref="A32:L32"/>
    <mergeCell ref="M32:O32"/>
    <mergeCell ref="A22:T22"/>
    <mergeCell ref="A24:L24"/>
    <mergeCell ref="M24:O24"/>
    <mergeCell ref="A25:L25"/>
    <mergeCell ref="M25:O25"/>
    <mergeCell ref="A26:L26"/>
    <mergeCell ref="M26:O26"/>
    <mergeCell ref="A27:L27"/>
    <mergeCell ref="M27:O27"/>
    <mergeCell ref="A29:T29"/>
    <mergeCell ref="A31:L31"/>
    <mergeCell ref="M31:O31"/>
    <mergeCell ref="A20:E20"/>
    <mergeCell ref="F20:H20"/>
    <mergeCell ref="I20:L20"/>
    <mergeCell ref="A17:E17"/>
    <mergeCell ref="F17:H17"/>
    <mergeCell ref="I17:L17"/>
    <mergeCell ref="A18:E18"/>
    <mergeCell ref="F18:H18"/>
    <mergeCell ref="I18:L18"/>
    <mergeCell ref="F16:H16"/>
    <mergeCell ref="I16:L16"/>
    <mergeCell ref="A4:F4"/>
    <mergeCell ref="A5:T5"/>
    <mergeCell ref="A19:E19"/>
    <mergeCell ref="F19:H19"/>
    <mergeCell ref="I19:L19"/>
    <mergeCell ref="H101:I101"/>
    <mergeCell ref="V92:X92"/>
    <mergeCell ref="V93:X93"/>
    <mergeCell ref="A1:T1"/>
    <mergeCell ref="A2:T2"/>
    <mergeCell ref="A3:T3"/>
    <mergeCell ref="A6:T6"/>
    <mergeCell ref="B61:E61"/>
    <mergeCell ref="B62:E62"/>
    <mergeCell ref="A64:T64"/>
    <mergeCell ref="A10:T10"/>
    <mergeCell ref="A14:E14"/>
    <mergeCell ref="F14:H14"/>
    <mergeCell ref="I14:L14"/>
    <mergeCell ref="A15:I15"/>
    <mergeCell ref="A16:E16"/>
  </mergeCells>
  <conditionalFormatting sqref="M24:O26">
    <cfRule type="cellIs" dxfId="13" priority="14" operator="equal">
      <formula>""</formula>
    </cfRule>
  </conditionalFormatting>
  <conditionalFormatting sqref="I14:L14">
    <cfRule type="cellIs" dxfId="12" priority="13" operator="equal">
      <formula>""</formula>
    </cfRule>
  </conditionalFormatting>
  <conditionalFormatting sqref="A5:T5">
    <cfRule type="cellIs" dxfId="11" priority="12" operator="equal">
      <formula>""</formula>
    </cfRule>
  </conditionalFormatting>
  <conditionalFormatting sqref="A10:T10">
    <cfRule type="cellIs" dxfId="10" priority="11" operator="equal">
      <formula>""</formula>
    </cfRule>
  </conditionalFormatting>
  <conditionalFormatting sqref="M31:O32">
    <cfRule type="cellIs" dxfId="9" priority="10" operator="equal">
      <formula>""</formula>
    </cfRule>
  </conditionalFormatting>
  <conditionalFormatting sqref="M38:O39">
    <cfRule type="cellIs" dxfId="8" priority="9" operator="equal">
      <formula>""</formula>
    </cfRule>
  </conditionalFormatting>
  <conditionalFormatting sqref="P40:Q40">
    <cfRule type="cellIs" dxfId="7" priority="8" operator="equal">
      <formula>""</formula>
    </cfRule>
  </conditionalFormatting>
  <conditionalFormatting sqref="I46">
    <cfRule type="cellIs" dxfId="6" priority="7" operator="equal">
      <formula>""</formula>
    </cfRule>
  </conditionalFormatting>
  <conditionalFormatting sqref="I47">
    <cfRule type="cellIs" dxfId="5" priority="6" operator="equal">
      <formula>""</formula>
    </cfRule>
  </conditionalFormatting>
  <conditionalFormatting sqref="O46">
    <cfRule type="cellIs" dxfId="4" priority="5" operator="equal">
      <formula>""</formula>
    </cfRule>
  </conditionalFormatting>
  <conditionalFormatting sqref="O47">
    <cfRule type="cellIs" dxfId="3" priority="4" operator="equal">
      <formula>""</formula>
    </cfRule>
  </conditionalFormatting>
  <conditionalFormatting sqref="I16:L20">
    <cfRule type="cellIs" dxfId="2" priority="3" operator="equal">
      <formula>""</formula>
    </cfRule>
  </conditionalFormatting>
  <conditionalFormatting sqref="F20:H20">
    <cfRule type="cellIs" dxfId="1" priority="2" operator="equal">
      <formula>""</formula>
    </cfRule>
  </conditionalFormatting>
  <conditionalFormatting sqref="M40:O40">
    <cfRule type="cellIs" dxfId="0" priority="1" operator="equal">
      <formula>""</formula>
    </cfRule>
  </conditionalFormatting>
  <dataValidations count="4">
    <dataValidation type="list" allowBlank="1" showInputMessage="1" showErrorMessage="1" sqref="I46 O46:T46">
      <formula1>$K$105:$K$121</formula1>
    </dataValidation>
    <dataValidation type="list" allowBlank="1" showInputMessage="1" showErrorMessage="1" sqref="P40:Q40">
      <formula1>$U$92:$U$93</formula1>
    </dataValidation>
    <dataValidation type="list" allowBlank="1" showInputMessage="1" showErrorMessage="1" sqref="I47:N47">
      <formula1>$H$126:$H$150</formula1>
    </dataValidation>
    <dataValidation type="list" allowBlank="1" showInputMessage="1" showErrorMessage="1" sqref="O47:T47">
      <formula1>$J$126:$J$150</formula1>
    </dataValidation>
  </dataValidations>
  <pageMargins left="0.70866141732283472" right="0.70866141732283472" top="0.74803149606299213" bottom="0.35433070866141736" header="0.31496062992125984" footer="0.31496062992125984"/>
  <pageSetup paperSize="9" scale="88" orientation="portrait" r:id="rId1"/>
  <rowBreaks count="1" manualBreakCount="1">
    <brk id="69" max="1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5</vt:i4>
      </vt:variant>
    </vt:vector>
  </HeadingPairs>
  <TitlesOfParts>
    <vt:vector size="14" baseType="lpstr">
      <vt:lpstr>Instrukcja</vt:lpstr>
      <vt:lpstr>Wydruk</vt:lpstr>
      <vt:lpstr>Podsumowanie</vt:lpstr>
      <vt:lpstr>Efekt OA-I</vt:lpstr>
      <vt:lpstr>Efekt OA-II</vt:lpstr>
      <vt:lpstr>Efekt OA-III</vt:lpstr>
      <vt:lpstr>KOBIZE</vt:lpstr>
      <vt:lpstr>Efekt OA-IV</vt:lpstr>
      <vt:lpstr>Arkusz1</vt:lpstr>
      <vt:lpstr>'Efekt OA-I'!Obszar_wydruku</vt:lpstr>
      <vt:lpstr>'Efekt OA-II'!Obszar_wydruku</vt:lpstr>
      <vt:lpstr>'Efekt OA-III'!Obszar_wydruku</vt:lpstr>
      <vt:lpstr>'Efekt OA-IV'!Obszar_wydruku</vt:lpstr>
      <vt:lpstr>Podsumowanie!Obszar_wydruku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Chatłas</dc:creator>
  <cp:lastModifiedBy>Złotek, Robert</cp:lastModifiedBy>
  <cp:lastPrinted>2020-01-07T14:59:07Z</cp:lastPrinted>
  <dcterms:created xsi:type="dcterms:W3CDTF">2014-02-17T14:09:35Z</dcterms:created>
  <dcterms:modified xsi:type="dcterms:W3CDTF">2020-01-07T14:59:18Z</dcterms:modified>
</cp:coreProperties>
</file>