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H:\Grupy\DEP\1 - Dokumentacja\2023-01-03 Nowa wersja Programu styczeń 2023\DPAE\2023-07-17 (poprawka walidacji 40%)\"/>
    </mc:Choice>
  </mc:AlternateContent>
  <bookViews>
    <workbookView xWindow="0" yWindow="0" windowWidth="28746" windowHeight="11045"/>
  </bookViews>
  <sheets>
    <sheet name="Instrukcja wypełniania DPAE" sheetId="5" r:id="rId1"/>
    <sheet name="DPAE" sheetId="1" r:id="rId2"/>
    <sheet name="Arkusz 1" sheetId="4" r:id="rId3"/>
  </sheets>
  <definedNames>
    <definedName name="_xlnm.Print_Area" localSheetId="2">'Arkusz 1'!$A$1:$L$36</definedName>
    <definedName name="_xlnm.Print_Area" localSheetId="1">DPAE!$A$1:$I$57</definedName>
    <definedName name="_xlnm.Print_Area" localSheetId="0">'Instrukcja wypełniania DPAE'!$A$1:$R$23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H40" i="1" l="1"/>
  <c r="H34" i="1" l="1"/>
  <c r="G28" i="1" l="1"/>
  <c r="K14" i="4"/>
  <c r="G29" i="1" l="1"/>
  <c r="G31" i="1"/>
  <c r="H35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I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H39" i="1" l="1"/>
  <c r="E30" i="1"/>
  <c r="I30" i="1" s="1"/>
  <c r="H36" i="1"/>
  <c r="E29" i="1"/>
  <c r="I29" i="1" s="1"/>
  <c r="I33" i="4"/>
  <c r="H38" i="1" l="1"/>
  <c r="A55" i="1"/>
  <c r="H37" i="1"/>
  <c r="J25" i="1" l="1"/>
</calcChain>
</file>

<file path=xl/sharedStrings.xml><?xml version="1.0" encoding="utf-8"?>
<sst xmlns="http://schemas.openxmlformats.org/spreadsheetml/2006/main" count="260" uniqueCount="168">
  <si>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</si>
  <si>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</si>
  <si>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</si>
  <si>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</si>
  <si>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</si>
  <si>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</si>
  <si>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</si>
  <si>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</si>
  <si>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</si>
  <si>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</si>
  <si>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</si>
  <si>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</si>
  <si>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</si>
  <si>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</si>
  <si>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</si>
  <si>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</si>
  <si>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</si>
  <si>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</si>
  <si>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</si>
  <si>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</si>
  <si>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</si>
  <si>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</si>
  <si>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</si>
  <si>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</si>
  <si>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</si>
  <si>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</si>
  <si>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</si>
  <si>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</si>
  <si>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</si>
  <si>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</si>
  <si>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</si>
  <si>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</si>
  <si>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</si>
  <si>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</si>
  <si>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</si>
  <si>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</si>
  <si>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</si>
  <si>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</si>
  <si>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</si>
  <si>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</si>
  <si>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</si>
  <si>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</si>
  <si>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</si>
  <si>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</si>
  <si>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</si>
  <si>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</si>
  <si>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</si>
  <si>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</si>
  <si>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</si>
  <si>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</si>
  <si>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</si>
  <si>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</si>
  <si>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</si>
  <si>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</si>
  <si>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</si>
  <si>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</si>
  <si>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</si>
  <si>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</si>
  <si>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</si>
  <si>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</si>
  <si>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</si>
  <si>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</si>
  <si>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</si>
  <si>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</si>
  <si>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</si>
  <si>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</si>
  <si>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</si>
  <si>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</si>
  <si>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</si>
  <si>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</si>
  <si>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</si>
  <si>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</si>
  <si>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</si>
  <si>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</si>
  <si>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</si>
  <si>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</si>
  <si>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</si>
  <si>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</si>
  <si>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</si>
  <si>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</si>
  <si>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</si>
  <si>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</si>
  <si>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</si>
  <si>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</si>
  <si>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</si>
  <si>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</si>
  <si>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</si>
  <si>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</si>
  <si>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</si>
  <si>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</si>
  <si>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</si>
  <si>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</si>
  <si>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</si>
  <si>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</si>
  <si>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</si>
  <si>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</si>
  <si>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</si>
  <si>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</si>
  <si>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</si>
  <si>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</si>
  <si>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</si>
  <si>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</si>
  <si>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</si>
  <si>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</si>
  <si>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</si>
  <si>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</si>
  <si>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</si>
  <si>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</si>
  <si>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</si>
  <si>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</si>
  <si>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</si>
  <si>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</si>
  <si>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</si>
  <si>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</si>
  <si>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</si>
  <si>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</si>
  <si>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</si>
  <si>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</si>
  <si>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</si>
  <si>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</si>
  <si>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</si>
  <si>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</si>
  <si>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</si>
  <si>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</si>
  <si>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</si>
  <si>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</si>
  <si>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</si>
  <si>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12.</t>
  </si>
  <si>
    <t>3.1</t>
  </si>
  <si>
    <t>4.2</t>
  </si>
  <si>
    <t>5.1</t>
  </si>
  <si>
    <t>5.2</t>
  </si>
  <si>
    <t>5.3</t>
  </si>
  <si>
    <t>5.4</t>
  </si>
  <si>
    <t>6.1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</si>
  <si>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</si>
  <si>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</si>
  <si>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</si>
  <si>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</si>
  <si>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</si>
  <si>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</si>
  <si>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</si>
  <si>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</si>
  <si>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</si>
  <si>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</si>
  <si>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</si>
  <si>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</si>
  <si>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</si>
  <si>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</si>
  <si>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</si>
  <si>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</si>
  <si>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</si>
  <si>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</si>
  <si>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</si>
  <si>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t>Ograniczenie zużycia energii użytkowej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</si>
  <si>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</si>
  <si>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</si>
  <si>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</si>
  <si>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</si>
  <si>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</si>
  <si>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</si>
  <si>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</si>
  <si>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</si>
  <si>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</si>
  <si>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r>
      <t>IV. Wyliczenie efektów ekologicznych</t>
    </r>
    <r>
      <rPr>
        <b/>
        <vertAlign val="superscript"/>
        <sz val="14"/>
        <rFont val="Calibri"/>
        <family val="2"/>
        <scheme val="minor"/>
      </rPr>
      <t>5)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</si>
  <si>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scheme val="minor"/>
      </rPr>
      <t>6)</t>
    </r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</si>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</sst>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6" fillId="0" borderId="0"/>
  </cellStyleXfs>
  <cellXfs count="372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 applyProtection="1"/>
    <xf numFmtId="0" fontId="16" fillId="6" borderId="9" xfId="0" applyFont="1" applyFill="1" applyBorder="1" applyAlignment="1" applyProtection="1">
      <alignment vertical="center" wrapText="1"/>
    </xf>
    <xf numFmtId="0" fontId="0" fillId="6" borderId="0" xfId="0" applyFill="1" applyAlignment="1" applyProtection="1">
      <alignment vertical="center"/>
    </xf>
    <xf numFmtId="0" fontId="19" fillId="6" borderId="18" xfId="0" applyFont="1" applyFill="1" applyBorder="1" applyAlignment="1" applyProtection="1">
      <alignment horizontal="center" vertical="center" wrapText="1"/>
    </xf>
    <xf numFmtId="0" fontId="16" fillId="6" borderId="19" xfId="0" applyFont="1" applyFill="1" applyBorder="1" applyAlignment="1" applyProtection="1">
      <alignment horizontal="right" vertical="center"/>
    </xf>
    <xf numFmtId="0" fontId="17" fillId="4" borderId="9" xfId="0" applyFont="1" applyFill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left" vertical="center"/>
    </xf>
    <xf numFmtId="0" fontId="15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5" fillId="6" borderId="14" xfId="0" applyFont="1" applyFill="1" applyBorder="1" applyAlignment="1" applyProtection="1">
      <alignment horizontal="left" vertical="center"/>
    </xf>
    <xf numFmtId="0" fontId="38" fillId="6" borderId="48" xfId="0" applyFont="1" applyFill="1" applyBorder="1" applyAlignment="1" applyProtection="1">
      <alignment horizontal="left" vertical="center"/>
    </xf>
    <xf numFmtId="0" fontId="38" fillId="6" borderId="12" xfId="0" applyFont="1" applyFill="1" applyBorder="1" applyAlignment="1" applyProtection="1">
      <alignment horizontal="left" vertical="center"/>
    </xf>
    <xf numFmtId="0" fontId="16" fillId="0" borderId="9" xfId="0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5" fillId="6" borderId="40" xfId="0" applyFont="1" applyFill="1" applyBorder="1" applyAlignment="1" applyProtection="1">
      <alignment horizontal="left" vertical="center"/>
    </xf>
    <xf numFmtId="0" fontId="15" fillId="6" borderId="42" xfId="0" applyFont="1" applyFill="1" applyBorder="1" applyAlignment="1" applyProtection="1">
      <alignment horizontal="left" vertical="center"/>
    </xf>
    <xf numFmtId="0" fontId="15" fillId="6" borderId="41" xfId="0" applyFont="1" applyFill="1" applyBorder="1" applyAlignment="1" applyProtection="1">
      <alignment horizontal="left" vertical="center"/>
    </xf>
    <xf numFmtId="3" fontId="16" fillId="0" borderId="9" xfId="0" applyNumberFormat="1" applyFont="1" applyBorder="1" applyAlignment="1" applyProtection="1">
      <alignment horizontal="right" vertical="center"/>
      <protection locked="0"/>
    </xf>
    <xf numFmtId="0" fontId="16" fillId="2" borderId="9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left" vertical="center"/>
    </xf>
    <xf numFmtId="0" fontId="18" fillId="7" borderId="12" xfId="0" applyFont="1" applyFill="1" applyBorder="1" applyAlignment="1" applyProtection="1">
      <alignment vertical="center" wrapText="1"/>
      <protection locked="0"/>
    </xf>
    <xf numFmtId="0" fontId="18" fillId="7" borderId="10" xfId="0" applyFont="1" applyFill="1" applyBorder="1" applyAlignment="1" applyProtection="1">
      <alignment vertical="center"/>
      <protection locked="0"/>
    </xf>
    <xf numFmtId="0" fontId="18" fillId="7" borderId="12" xfId="0" applyFont="1" applyFill="1" applyBorder="1" applyAlignment="1" applyProtection="1">
      <alignment vertical="center"/>
      <protection locked="0"/>
    </xf>
    <xf numFmtId="0" fontId="15" fillId="6" borderId="10" xfId="0" applyFont="1" applyFill="1" applyBorder="1" applyAlignment="1" applyProtection="1">
      <alignment horizontal="left" vertical="center" wrapText="1"/>
    </xf>
    <xf numFmtId="0" fontId="15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5" fillId="6" borderId="39" xfId="0" applyFont="1" applyFill="1" applyBorder="1" applyAlignment="1" applyProtection="1">
      <alignment horizontal="left" vertical="center"/>
    </xf>
    <xf numFmtId="0" fontId="15" fillId="6" borderId="0" xfId="0" applyFont="1" applyFill="1" applyBorder="1" applyAlignment="1" applyProtection="1">
      <alignment horizontal="left" vertical="center"/>
    </xf>
    <xf numFmtId="0" fontId="15" fillId="6" borderId="60" xfId="0" applyFont="1" applyFill="1" applyBorder="1" applyAlignment="1" applyProtection="1">
      <alignment horizontal="left" vertical="center"/>
    </xf>
    <xf numFmtId="0" fontId="18" fillId="6" borderId="11" xfId="0" applyFont="1" applyFill="1" applyBorder="1" applyAlignment="1" applyProtection="1">
      <alignment horizontal="left" vertical="center" wrapText="1"/>
    </xf>
    <xf numFmtId="4" fontId="43" fillId="7" borderId="9" xfId="0" applyNumberFormat="1" applyFont="1" applyFill="1" applyBorder="1" applyAlignment="1" applyProtection="1">
      <alignment horizontal="right" vertical="center"/>
      <protection locked="0"/>
    </xf>
    <xf numFmtId="4" fontId="43" fillId="0" borderId="9" xfId="0" applyNumberFormat="1" applyFont="1" applyBorder="1" applyAlignment="1" applyProtection="1">
      <alignment horizontal="right" vertical="center"/>
      <protection locked="0"/>
    </xf>
    <xf numFmtId="0" fontId="18" fillId="7" borderId="9" xfId="0" applyFont="1" applyFill="1" applyBorder="1" applyAlignment="1" applyProtection="1">
      <alignment horizontal="left" vertical="center"/>
      <protection locked="0"/>
    </xf>
    <xf numFmtId="0" fontId="15" fillId="6" borderId="14" xfId="0" applyFont="1" applyFill="1" applyBorder="1" applyAlignment="1" applyProtection="1">
      <alignment horizontal="left" vertical="center" wrapText="1"/>
    </xf>
    <xf numFmtId="0" fontId="18" fillId="7" borderId="14" xfId="0" applyFont="1" applyFill="1" applyBorder="1" applyAlignment="1" applyProtection="1">
      <alignment horizontal="left" vertical="center"/>
      <protection locked="0"/>
    </xf>
    <xf numFmtId="0" fontId="15" fillId="6" borderId="20" xfId="0" applyFont="1" applyFill="1" applyBorder="1" applyAlignment="1" applyProtection="1">
      <alignment horizontal="center" vertical="center"/>
    </xf>
    <xf numFmtId="0" fontId="18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6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7" fillId="18" borderId="9" xfId="0" applyFont="1" applyFill="1" applyBorder="1" applyAlignment="1" applyProtection="1">
      <alignment horizontal="center" vertical="center"/>
    </xf>
    <xf numFmtId="0" fontId="17" fillId="18" borderId="19" xfId="0" applyFont="1" applyFill="1" applyBorder="1" applyAlignment="1" applyProtection="1">
      <alignment horizontal="center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6" xfId="0" applyFont="1" applyFill="1" applyBorder="1" applyAlignment="1" applyProtection="1">
      <alignment horizontal="left" vertical="center"/>
    </xf>
    <xf numFmtId="0" fontId="16" fillId="18" borderId="21" xfId="0" applyFont="1" applyFill="1" applyBorder="1" applyAlignment="1" applyProtection="1">
      <alignment horizontal="left" vertical="center"/>
    </xf>
    <xf numFmtId="0" fontId="38" fillId="6" borderId="46" xfId="0" applyFont="1" applyFill="1" applyBorder="1" applyAlignment="1" applyProtection="1">
      <alignment horizontal="left" vertical="center"/>
    </xf>
    <xf numFmtId="0" fontId="15" fillId="6" borderId="50" xfId="0" applyFont="1" applyFill="1" applyBorder="1" applyAlignment="1" applyProtection="1">
      <alignment horizontal="left" vertical="center"/>
    </xf>
    <xf numFmtId="168" fontId="37" fillId="7" borderId="10" xfId="0" applyNumberFormat="1" applyFont="1" applyFill="1" applyBorder="1" applyAlignment="1" applyProtection="1">
      <alignment vertical="center"/>
      <protection locked="0"/>
    </xf>
    <xf numFmtId="168" fontId="37" fillId="7" borderId="46" xfId="0" applyNumberFormat="1" applyFont="1" applyFill="1" applyBorder="1" applyAlignment="1" applyProtection="1">
      <alignment vertical="center"/>
      <protection locked="0"/>
    </xf>
    <xf numFmtId="0" fontId="15" fillId="6" borderId="47" xfId="0" applyFont="1" applyFill="1" applyBorder="1" applyAlignment="1" applyProtection="1">
      <alignment vertical="center"/>
    </xf>
    <xf numFmtId="0" fontId="15" fillId="6" borderId="39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vertical="center"/>
    </xf>
    <xf numFmtId="0" fontId="15" fillId="6" borderId="30" xfId="0" applyFont="1" applyFill="1" applyBorder="1" applyAlignment="1" applyProtection="1">
      <alignment vertical="center"/>
    </xf>
    <xf numFmtId="0" fontId="15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41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41" fillId="0" borderId="20" xfId="0" applyFont="1" applyBorder="1" applyAlignment="1">
      <alignment horizontal="left" vertical="top"/>
    </xf>
    <xf numFmtId="0" fontId="36" fillId="6" borderId="18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left" vertical="center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10" fillId="3" borderId="18" xfId="2" applyFont="1" applyFill="1" applyBorder="1" applyAlignment="1" applyProtection="1">
      <alignment horizontal="center"/>
    </xf>
    <xf numFmtId="0" fontId="10" fillId="3" borderId="9" xfId="2" applyFont="1" applyFill="1" applyBorder="1" applyAlignment="1" applyProtection="1">
      <alignment horizontal="center"/>
    </xf>
    <xf numFmtId="0" fontId="10" fillId="3" borderId="19" xfId="2" applyFont="1" applyFill="1" applyBorder="1" applyAlignment="1" applyProtection="1">
      <alignment horizontal="center"/>
    </xf>
    <xf numFmtId="0" fontId="10" fillId="10" borderId="18" xfId="2" applyFont="1" applyFill="1" applyBorder="1" applyAlignment="1" applyProtection="1">
      <alignment horizontal="center"/>
    </xf>
    <xf numFmtId="0" fontId="10" fillId="10" borderId="9" xfId="2" applyFont="1" applyFill="1" applyBorder="1" applyAlignment="1" applyProtection="1">
      <alignment horizontal="center"/>
    </xf>
    <xf numFmtId="0" fontId="10" fillId="10" borderId="19" xfId="2" applyFont="1" applyFill="1" applyBorder="1" applyAlignment="1" applyProtection="1">
      <alignment horizontal="center"/>
    </xf>
    <xf numFmtId="0" fontId="10" fillId="3" borderId="25" xfId="2" applyFont="1" applyFill="1" applyBorder="1" applyAlignment="1" applyProtection="1">
      <alignment horizontal="center"/>
    </xf>
    <xf numFmtId="0" fontId="10" fillId="3" borderId="14" xfId="2" applyFont="1" applyFill="1" applyBorder="1" applyAlignment="1" applyProtection="1">
      <alignment horizontal="center"/>
    </xf>
    <xf numFmtId="0" fontId="10" fillId="3" borderId="26" xfId="2" applyFont="1" applyFill="1" applyBorder="1" applyAlignment="1" applyProtection="1">
      <alignment horizontal="center"/>
    </xf>
    <xf numFmtId="0" fontId="10" fillId="10" borderId="25" xfId="2" applyFont="1" applyFill="1" applyBorder="1" applyAlignment="1" applyProtection="1">
      <alignment horizontal="center"/>
    </xf>
    <xf numFmtId="0" fontId="10" fillId="10" borderId="14" xfId="2" applyFont="1" applyFill="1" applyBorder="1" applyAlignment="1" applyProtection="1">
      <alignment horizontal="center"/>
    </xf>
    <xf numFmtId="0" fontId="10" fillId="10" borderId="26" xfId="2" applyFont="1" applyFill="1" applyBorder="1" applyAlignment="1" applyProtection="1">
      <alignment horizontal="center"/>
    </xf>
    <xf numFmtId="0" fontId="10" fillId="8" borderId="27" xfId="2" applyFont="1" applyFill="1" applyBorder="1" applyAlignment="1" applyProtection="1">
      <alignment horizontal="center" vertical="center"/>
    </xf>
    <xf numFmtId="0" fontId="10" fillId="8" borderId="15" xfId="2" applyFont="1" applyFill="1" applyBorder="1" applyProtection="1"/>
    <xf numFmtId="0" fontId="10" fillId="8" borderId="15" xfId="2" applyFont="1" applyFill="1" applyBorder="1" applyAlignment="1" applyProtection="1">
      <alignment horizontal="center" vertical="center"/>
    </xf>
    <xf numFmtId="0" fontId="10" fillId="14" borderId="31" xfId="2" applyFont="1" applyFill="1" applyBorder="1" applyAlignment="1" applyProtection="1">
      <alignment horizontal="center" vertical="center"/>
    </xf>
    <xf numFmtId="0" fontId="20" fillId="6" borderId="16" xfId="2" applyFont="1" applyFill="1" applyBorder="1" applyAlignment="1" applyProtection="1">
      <alignment horizontal="right" vertical="top"/>
    </xf>
    <xf numFmtId="0" fontId="20" fillId="6" borderId="18" xfId="2" applyFont="1" applyFill="1" applyBorder="1" applyAlignment="1" applyProtection="1">
      <alignment horizontal="right" vertical="top"/>
    </xf>
    <xf numFmtId="0" fontId="20" fillId="6" borderId="20" xfId="2" applyFont="1" applyFill="1" applyBorder="1" applyAlignment="1" applyProtection="1">
      <alignment horizontal="right" vertical="top"/>
    </xf>
    <xf numFmtId="0" fontId="40" fillId="15" borderId="0" xfId="0" applyFont="1" applyFill="1" applyProtection="1"/>
    <xf numFmtId="0" fontId="10" fillId="8" borderId="15" xfId="2" applyFont="1" applyFill="1" applyBorder="1" applyAlignment="1" applyProtection="1">
      <alignment horizontal="left" vertical="center"/>
    </xf>
    <xf numFmtId="165" fontId="30" fillId="3" borderId="27" xfId="2" applyNumberFormat="1" applyFont="1" applyFill="1" applyBorder="1" applyProtection="1"/>
    <xf numFmtId="165" fontId="30" fillId="3" borderId="29" xfId="2" applyNumberFormat="1" applyFont="1" applyFill="1" applyBorder="1" applyProtection="1"/>
    <xf numFmtId="165" fontId="30" fillId="3" borderId="35" xfId="2" applyNumberFormat="1" applyFont="1" applyFill="1" applyBorder="1" applyProtection="1"/>
    <xf numFmtId="165" fontId="30" fillId="10" borderId="27" xfId="2" applyNumberFormat="1" applyFont="1" applyFill="1" applyBorder="1" applyProtection="1"/>
    <xf numFmtId="165" fontId="30" fillId="10" borderId="29" xfId="2" applyNumberFormat="1" applyFont="1" applyFill="1" applyBorder="1" applyProtection="1"/>
    <xf numFmtId="165" fontId="30" fillId="10" borderId="28" xfId="2" applyNumberFormat="1" applyFont="1" applyFill="1" applyBorder="1" applyProtection="1"/>
    <xf numFmtId="0" fontId="45" fillId="11" borderId="22" xfId="0" applyFont="1" applyFill="1" applyBorder="1" applyAlignment="1" applyProtection="1"/>
    <xf numFmtId="0" fontId="10" fillId="8" borderId="22" xfId="2" applyFont="1" applyFill="1" applyBorder="1" applyAlignment="1" applyProtection="1">
      <alignment horizontal="left" vertical="center"/>
    </xf>
    <xf numFmtId="0" fontId="10" fillId="8" borderId="22" xfId="2" applyFont="1" applyFill="1" applyBorder="1" applyAlignment="1" applyProtection="1">
      <alignment horizontal="center" vertical="center"/>
    </xf>
    <xf numFmtId="165" fontId="30" fillId="3" borderId="16" xfId="2" applyNumberFormat="1" applyFont="1" applyFill="1" applyBorder="1" applyProtection="1"/>
    <xf numFmtId="165" fontId="30" fillId="3" borderId="37" xfId="2" applyNumberFormat="1" applyFont="1" applyFill="1" applyBorder="1" applyProtection="1"/>
    <xf numFmtId="165" fontId="30" fillId="3" borderId="64" xfId="2" applyNumberFormat="1" applyFont="1" applyFill="1" applyBorder="1" applyProtection="1"/>
    <xf numFmtId="165" fontId="30" fillId="10" borderId="16" xfId="2" applyNumberFormat="1" applyFont="1" applyFill="1" applyBorder="1" applyProtection="1"/>
    <xf numFmtId="165" fontId="30" fillId="10" borderId="37" xfId="2" applyNumberFormat="1" applyFont="1" applyFill="1" applyBorder="1" applyProtection="1"/>
    <xf numFmtId="165" fontId="30" fillId="10" borderId="17" xfId="2" applyNumberFormat="1" applyFont="1" applyFill="1" applyBorder="1" applyProtection="1"/>
    <xf numFmtId="0" fontId="45" fillId="11" borderId="23" xfId="0" applyFont="1" applyFill="1" applyBorder="1" applyAlignment="1" applyProtection="1"/>
    <xf numFmtId="0" fontId="10" fillId="8" borderId="23" xfId="2" applyFont="1" applyFill="1" applyBorder="1" applyAlignment="1" applyProtection="1">
      <alignment horizontal="left" vertical="center"/>
    </xf>
    <xf numFmtId="0" fontId="10" fillId="8" borderId="23" xfId="2" applyFont="1" applyFill="1" applyBorder="1" applyAlignment="1" applyProtection="1">
      <alignment horizontal="center" vertical="center"/>
    </xf>
    <xf numFmtId="165" fontId="30" fillId="3" borderId="18" xfId="2" applyNumberFormat="1" applyFont="1" applyFill="1" applyBorder="1" applyProtection="1"/>
    <xf numFmtId="165" fontId="30" fillId="3" borderId="9" xfId="2" applyNumberFormat="1" applyFont="1" applyFill="1" applyBorder="1" applyProtection="1"/>
    <xf numFmtId="165" fontId="30" fillId="3" borderId="10" xfId="2" applyNumberFormat="1" applyFont="1" applyFill="1" applyBorder="1" applyProtection="1"/>
    <xf numFmtId="165" fontId="30" fillId="10" borderId="18" xfId="2" applyNumberFormat="1" applyFont="1" applyFill="1" applyBorder="1" applyProtection="1"/>
    <xf numFmtId="165" fontId="30" fillId="10" borderId="9" xfId="2" applyNumberFormat="1" applyFont="1" applyFill="1" applyBorder="1" applyProtection="1"/>
    <xf numFmtId="165" fontId="30" fillId="10" borderId="19" xfId="2" applyNumberFormat="1" applyFont="1" applyFill="1" applyBorder="1" applyProtection="1"/>
    <xf numFmtId="0" fontId="45" fillId="11" borderId="45" xfId="0" applyFont="1" applyFill="1" applyBorder="1" applyAlignment="1" applyProtection="1"/>
    <xf numFmtId="0" fontId="10" fillId="8" borderId="45" xfId="2" applyFont="1" applyFill="1" applyBorder="1" applyAlignment="1" applyProtection="1">
      <alignment horizontal="left" vertical="center"/>
    </xf>
    <xf numFmtId="0" fontId="10" fillId="8" borderId="45" xfId="2" applyFont="1" applyFill="1" applyBorder="1" applyAlignment="1" applyProtection="1">
      <alignment horizontal="center" vertical="center"/>
    </xf>
    <xf numFmtId="165" fontId="30" fillId="3" borderId="20" xfId="2" applyNumberFormat="1" applyFont="1" applyFill="1" applyBorder="1" applyProtection="1"/>
    <xf numFmtId="165" fontId="30" fillId="3" borderId="34" xfId="2" applyNumberFormat="1" applyFont="1" applyFill="1" applyBorder="1" applyProtection="1"/>
    <xf numFmtId="165" fontId="30" fillId="3" borderId="62" xfId="2" applyNumberFormat="1" applyFont="1" applyFill="1" applyBorder="1" applyProtection="1"/>
    <xf numFmtId="165" fontId="30" fillId="10" borderId="20" xfId="2" applyNumberFormat="1" applyFont="1" applyFill="1" applyBorder="1" applyProtection="1"/>
    <xf numFmtId="165" fontId="30" fillId="10" borderId="34" xfId="2" applyNumberFormat="1" applyFont="1" applyFill="1" applyBorder="1" applyProtection="1"/>
    <xf numFmtId="165" fontId="30" fillId="10" borderId="21" xfId="2" applyNumberFormat="1" applyFont="1" applyFill="1" applyBorder="1" applyProtection="1"/>
    <xf numFmtId="0" fontId="29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30" fillId="15" borderId="0" xfId="0" applyFont="1" applyFill="1" applyProtection="1">
      <protection locked="0"/>
    </xf>
    <xf numFmtId="4" fontId="8" fillId="15" borderId="0" xfId="0" applyNumberFormat="1" applyFont="1" applyFill="1" applyProtection="1">
      <protection locked="0"/>
    </xf>
    <xf numFmtId="0" fontId="30" fillId="15" borderId="0" xfId="0" applyFont="1" applyFill="1" applyAlignment="1" applyProtection="1">
      <alignment horizontal="left" vertical="center"/>
      <protection locked="0"/>
    </xf>
    <xf numFmtId="0" fontId="10" fillId="15" borderId="0" xfId="0" applyFont="1" applyFill="1" applyProtection="1">
      <protection locked="0"/>
    </xf>
    <xf numFmtId="0" fontId="7" fillId="15" borderId="0" xfId="0" applyFont="1" applyFill="1" applyProtection="1">
      <protection locked="0"/>
    </xf>
    <xf numFmtId="0" fontId="42" fillId="15" borderId="0" xfId="0" applyFont="1" applyFill="1" applyAlignment="1" applyProtection="1">
      <alignment horizontal="left" vertical="center"/>
      <protection locked="0"/>
    </xf>
    <xf numFmtId="4" fontId="4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0" fillId="15" borderId="0" xfId="0" quotePrefix="1" applyFont="1" applyFill="1" applyAlignment="1" applyProtection="1">
      <alignment horizontal="left" vertical="center"/>
      <protection locked="0"/>
    </xf>
    <xf numFmtId="4" fontId="43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3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0" xfId="0" quotePrefix="1" applyNumberFormat="1" applyFont="1" applyFill="1" applyAlignment="1" applyProtection="1">
      <alignment horizontal="left" vertical="center"/>
      <protection locked="0"/>
    </xf>
    <xf numFmtId="4" fontId="43" fillId="18" borderId="9" xfId="0" applyNumberFormat="1" applyFont="1" applyFill="1" applyBorder="1" applyAlignment="1" applyProtection="1">
      <alignment horizontal="right" vertical="center" wrapText="1"/>
    </xf>
    <xf numFmtId="4" fontId="43" fillId="6" borderId="12" xfId="0" applyNumberFormat="1" applyFont="1" applyFill="1" applyBorder="1" applyAlignment="1" applyProtection="1">
      <alignment horizontal="right" vertical="center" wrapText="1"/>
    </xf>
    <xf numFmtId="165" fontId="14" fillId="18" borderId="9" xfId="0" applyNumberFormat="1" applyFont="1" applyFill="1" applyBorder="1" applyAlignment="1" applyProtection="1">
      <alignment horizontal="right" vertical="center" wrapText="1"/>
    </xf>
    <xf numFmtId="166" fontId="14" fillId="18" borderId="9" xfId="0" applyNumberFormat="1" applyFont="1" applyFill="1" applyBorder="1" applyAlignment="1" applyProtection="1">
      <alignment horizontal="right" vertical="center" wrapText="1"/>
    </xf>
    <xf numFmtId="4" fontId="14" fillId="18" borderId="14" xfId="0" applyNumberFormat="1" applyFont="1" applyFill="1" applyBorder="1" applyAlignment="1" applyProtection="1">
      <alignment horizontal="right" vertical="center" wrapText="1"/>
    </xf>
    <xf numFmtId="4" fontId="43" fillId="6" borderId="50" xfId="0" applyNumberFormat="1" applyFont="1" applyFill="1" applyBorder="1" applyAlignment="1" applyProtection="1">
      <alignment horizontal="right" vertical="center"/>
    </xf>
    <xf numFmtId="165" fontId="14" fillId="18" borderId="34" xfId="0" applyNumberFormat="1" applyFont="1" applyFill="1" applyBorder="1" applyAlignment="1" applyProtection="1">
      <alignment horizontal="right" vertical="center" wrapText="1"/>
    </xf>
    <xf numFmtId="0" fontId="18" fillId="7" borderId="9" xfId="0" applyFont="1" applyFill="1" applyBorder="1" applyAlignment="1" applyProtection="1">
      <alignment vertical="center" wrapText="1"/>
      <protection locked="0"/>
    </xf>
    <xf numFmtId="0" fontId="18" fillId="7" borderId="19" xfId="0" applyFont="1" applyFill="1" applyBorder="1" applyAlignment="1" applyProtection="1">
      <alignment vertical="center" wrapText="1"/>
      <protection locked="0"/>
    </xf>
    <xf numFmtId="0" fontId="49" fillId="6" borderId="62" xfId="0" applyFont="1" applyFill="1" applyBorder="1" applyAlignment="1" applyProtection="1">
      <alignment horizontal="left" vertical="center"/>
    </xf>
    <xf numFmtId="0" fontId="36" fillId="6" borderId="18" xfId="0" applyFont="1" applyFill="1" applyBorder="1" applyAlignment="1" applyProtection="1">
      <alignment horizontal="center" vertical="center" wrapText="1"/>
    </xf>
    <xf numFmtId="0" fontId="29" fillId="15" borderId="0" xfId="0" applyFont="1" applyFill="1" applyAlignment="1" applyProtection="1">
      <alignment horizontal="left"/>
      <protection locked="0"/>
    </xf>
    <xf numFmtId="0" fontId="52" fillId="6" borderId="18" xfId="0" applyFont="1" applyFill="1" applyBorder="1" applyAlignment="1" applyProtection="1">
      <alignment horizontal="center" vertical="center" wrapText="1"/>
    </xf>
    <xf numFmtId="0" fontId="54" fillId="6" borderId="18" xfId="0" applyFont="1" applyFill="1" applyBorder="1" applyAlignment="1" applyProtection="1">
      <alignment horizontal="center" vertical="center" wrapText="1"/>
    </xf>
    <xf numFmtId="0" fontId="54" fillId="6" borderId="9" xfId="0" applyFont="1" applyFill="1" applyBorder="1" applyAlignment="1" applyProtection="1">
      <alignment horizontal="left" vertical="center" wrapText="1"/>
    </xf>
    <xf numFmtId="165" fontId="30" fillId="3" borderId="27" xfId="0" applyNumberFormat="1" applyFont="1" applyFill="1" applyBorder="1" applyProtection="1"/>
    <xf numFmtId="165" fontId="30" fillId="3" borderId="32" xfId="0" applyNumberFormat="1" applyFont="1" applyFill="1" applyBorder="1" applyAlignment="1" applyProtection="1"/>
    <xf numFmtId="165" fontId="30" fillId="3" borderId="18" xfId="0" applyNumberFormat="1" applyFont="1" applyFill="1" applyBorder="1" applyAlignment="1" applyProtection="1"/>
    <xf numFmtId="165" fontId="30" fillId="3" borderId="18" xfId="0" applyNumberFormat="1" applyFont="1" applyFill="1" applyBorder="1" applyAlignment="1" applyProtection="1">
      <alignment vertical="center"/>
    </xf>
    <xf numFmtId="165" fontId="30" fillId="3" borderId="18" xfId="0" applyNumberFormat="1" applyFont="1" applyFill="1" applyBorder="1" applyProtection="1"/>
    <xf numFmtId="165" fontId="30" fillId="3" borderId="20" xfId="0" applyNumberFormat="1" applyFont="1" applyFill="1" applyBorder="1" applyAlignment="1" applyProtection="1"/>
    <xf numFmtId="0" fontId="30" fillId="8" borderId="29" xfId="2" applyFont="1" applyFill="1" applyBorder="1" applyAlignment="1" applyProtection="1">
      <alignment horizontal="center" vertical="center"/>
    </xf>
    <xf numFmtId="0" fontId="30" fillId="8" borderId="28" xfId="2" applyFont="1" applyFill="1" applyBorder="1" applyProtection="1"/>
    <xf numFmtId="0" fontId="30" fillId="8" borderId="15" xfId="2" applyFont="1" applyFill="1" applyBorder="1" applyProtection="1"/>
    <xf numFmtId="0" fontId="30" fillId="8" borderId="15" xfId="2" applyFont="1" applyFill="1" applyBorder="1" applyAlignment="1" applyProtection="1">
      <alignment horizontal="center" vertical="center"/>
    </xf>
    <xf numFmtId="165" fontId="30" fillId="3" borderId="29" xfId="0" applyNumberFormat="1" applyFont="1" applyFill="1" applyBorder="1" applyProtection="1"/>
    <xf numFmtId="165" fontId="30" fillId="3" borderId="35" xfId="0" applyNumberFormat="1" applyFont="1" applyFill="1" applyBorder="1" applyProtection="1"/>
    <xf numFmtId="165" fontId="30" fillId="10" borderId="29" xfId="0" applyNumberFormat="1" applyFont="1" applyFill="1" applyBorder="1" applyProtection="1"/>
    <xf numFmtId="165" fontId="30" fillId="10" borderId="28" xfId="0" applyNumberFormat="1" applyFont="1" applyFill="1" applyBorder="1" applyProtection="1"/>
    <xf numFmtId="0" fontId="30" fillId="11" borderId="13" xfId="2" applyFont="1" applyFill="1" applyBorder="1" applyAlignment="1" applyProtection="1">
      <alignment horizontal="center" vertical="center"/>
    </xf>
    <xf numFmtId="0" fontId="30" fillId="11" borderId="33" xfId="2" applyFont="1" applyFill="1" applyBorder="1" applyProtection="1"/>
    <xf numFmtId="0" fontId="30" fillId="11" borderId="36" xfId="2" applyFont="1" applyFill="1" applyBorder="1" applyProtection="1"/>
    <xf numFmtId="0" fontId="30" fillId="11" borderId="36" xfId="2" applyFont="1" applyFill="1" applyBorder="1" applyAlignment="1" applyProtection="1">
      <alignment horizontal="center" vertical="center"/>
    </xf>
    <xf numFmtId="4" fontId="30" fillId="6" borderId="0" xfId="0" applyNumberFormat="1" applyFont="1" applyFill="1" applyBorder="1" applyAlignment="1" applyProtection="1"/>
    <xf numFmtId="165" fontId="30" fillId="10" borderId="18" xfId="0" applyNumberFormat="1" applyFont="1" applyFill="1" applyBorder="1" applyProtection="1"/>
    <xf numFmtId="0" fontId="30" fillId="11" borderId="9" xfId="2" applyFont="1" applyFill="1" applyBorder="1" applyAlignment="1" applyProtection="1">
      <alignment horizontal="center" vertical="center"/>
    </xf>
    <xf numFmtId="0" fontId="30" fillId="11" borderId="19" xfId="2" applyFont="1" applyFill="1" applyBorder="1" applyProtection="1"/>
    <xf numFmtId="0" fontId="30" fillId="11" borderId="23" xfId="2" applyFont="1" applyFill="1" applyBorder="1" applyProtection="1"/>
    <xf numFmtId="0" fontId="30" fillId="11" borderId="23" xfId="2" applyFont="1" applyFill="1" applyBorder="1" applyAlignment="1" applyProtection="1">
      <alignment horizontal="center" vertical="center"/>
    </xf>
    <xf numFmtId="167" fontId="30" fillId="6" borderId="0" xfId="0" applyNumberFormat="1" applyFont="1" applyFill="1" applyBorder="1" applyAlignment="1" applyProtection="1"/>
    <xf numFmtId="167" fontId="30" fillId="6" borderId="5" xfId="0" applyNumberFormat="1" applyFont="1" applyFill="1" applyBorder="1" applyAlignment="1" applyProtection="1"/>
    <xf numFmtId="165" fontId="30" fillId="3" borderId="9" xfId="0" applyNumberFormat="1" applyFont="1" applyFill="1" applyBorder="1" applyAlignment="1" applyProtection="1">
      <alignment vertical="center"/>
    </xf>
    <xf numFmtId="165" fontId="30" fillId="6" borderId="0" xfId="0" applyNumberFormat="1" applyFont="1" applyFill="1" applyBorder="1" applyAlignment="1" applyProtection="1">
      <alignment vertical="center"/>
    </xf>
    <xf numFmtId="165" fontId="30" fillId="10" borderId="9" xfId="0" applyNumberFormat="1" applyFont="1" applyFill="1" applyBorder="1" applyProtection="1"/>
    <xf numFmtId="165" fontId="30" fillId="6" borderId="5" xfId="0" applyNumberFormat="1" applyFont="1" applyFill="1" applyBorder="1" applyProtection="1"/>
    <xf numFmtId="166" fontId="30" fillId="3" borderId="10" xfId="0" applyNumberFormat="1" applyFont="1" applyFill="1" applyBorder="1" applyAlignment="1" applyProtection="1">
      <alignment vertical="center"/>
    </xf>
    <xf numFmtId="166" fontId="30" fillId="10" borderId="19" xfId="0" applyNumberFormat="1" applyFont="1" applyFill="1" applyBorder="1" applyProtection="1"/>
    <xf numFmtId="165" fontId="30" fillId="6" borderId="0" xfId="0" applyNumberFormat="1" applyFont="1" applyFill="1" applyBorder="1" applyProtection="1"/>
    <xf numFmtId="0" fontId="30" fillId="11" borderId="34" xfId="2" applyFont="1" applyFill="1" applyBorder="1" applyAlignment="1" applyProtection="1">
      <alignment horizontal="center" vertical="center"/>
    </xf>
    <xf numFmtId="0" fontId="30" fillId="11" borderId="21" xfId="2" applyFont="1" applyFill="1" applyBorder="1" applyProtection="1"/>
    <xf numFmtId="0" fontId="30" fillId="11" borderId="45" xfId="2" applyFont="1" applyFill="1" applyBorder="1" applyProtection="1"/>
    <xf numFmtId="0" fontId="30" fillId="11" borderId="45" xfId="2" applyFont="1" applyFill="1" applyBorder="1" applyAlignment="1" applyProtection="1">
      <alignment horizontal="center" vertical="center"/>
    </xf>
    <xf numFmtId="0" fontId="30" fillId="6" borderId="7" xfId="0" applyFont="1" applyFill="1" applyBorder="1" applyAlignment="1" applyProtection="1"/>
    <xf numFmtId="165" fontId="30" fillId="10" borderId="20" xfId="0" applyNumberFormat="1" applyFont="1" applyFill="1" applyBorder="1" applyAlignment="1" applyProtection="1"/>
    <xf numFmtId="167" fontId="30" fillId="6" borderId="7" xfId="0" applyNumberFormat="1" applyFont="1" applyFill="1" applyBorder="1" applyAlignment="1" applyProtection="1"/>
    <xf numFmtId="167" fontId="30" fillId="6" borderId="8" xfId="0" applyNumberFormat="1" applyFont="1" applyFill="1" applyBorder="1" applyAlignment="1" applyProtection="1"/>
    <xf numFmtId="0" fontId="30" fillId="14" borderId="37" xfId="2" applyFont="1" applyFill="1" applyBorder="1" applyAlignment="1" applyProtection="1">
      <alignment horizontal="center" vertical="center"/>
    </xf>
    <xf numFmtId="0" fontId="30" fillId="14" borderId="17" xfId="2" applyFont="1" applyFill="1" applyBorder="1" applyProtection="1"/>
    <xf numFmtId="0" fontId="30" fillId="14" borderId="22" xfId="2" applyFont="1" applyFill="1" applyBorder="1" applyProtection="1"/>
    <xf numFmtId="0" fontId="30" fillId="14" borderId="22" xfId="2" applyFont="1" applyFill="1" applyBorder="1" applyAlignment="1" applyProtection="1">
      <alignment horizontal="center" vertical="center"/>
    </xf>
    <xf numFmtId="165" fontId="30" fillId="3" borderId="17" xfId="2" applyNumberFormat="1" applyFont="1" applyFill="1" applyBorder="1" applyProtection="1"/>
    <xf numFmtId="0" fontId="30" fillId="14" borderId="34" xfId="2" applyFont="1" applyFill="1" applyBorder="1" applyAlignment="1" applyProtection="1">
      <alignment horizontal="center" vertical="center"/>
    </xf>
    <xf numFmtId="0" fontId="30" fillId="14" borderId="21" xfId="2" applyFont="1" applyFill="1" applyBorder="1" applyProtection="1"/>
    <xf numFmtId="0" fontId="30" fillId="14" borderId="45" xfId="2" applyFont="1" applyFill="1" applyBorder="1" applyProtection="1"/>
    <xf numFmtId="0" fontId="30" fillId="14" borderId="45" xfId="2" applyFont="1" applyFill="1" applyBorder="1" applyAlignment="1" applyProtection="1">
      <alignment horizontal="center" vertical="center"/>
    </xf>
    <xf numFmtId="165" fontId="30" fillId="3" borderId="21" xfId="2" applyNumberFormat="1" applyFont="1" applyFill="1" applyBorder="1" applyProtection="1"/>
    <xf numFmtId="165" fontId="30" fillId="10" borderId="32" xfId="0" applyNumberFormat="1" applyFont="1" applyFill="1" applyBorder="1" applyProtection="1"/>
    <xf numFmtId="165" fontId="30" fillId="10" borderId="27" xfId="0" applyNumberFormat="1" applyFont="1" applyFill="1" applyBorder="1" applyProtection="1"/>
    <xf numFmtId="0" fontId="53" fillId="6" borderId="10" xfId="0" applyFont="1" applyFill="1" applyBorder="1" applyAlignment="1" applyProtection="1">
      <alignment vertical="center"/>
    </xf>
    <xf numFmtId="0" fontId="53" fillId="6" borderId="12" xfId="0" applyFont="1" applyFill="1" applyBorder="1" applyAlignment="1" applyProtection="1">
      <alignment vertical="center"/>
    </xf>
    <xf numFmtId="0" fontId="53" fillId="6" borderId="12" xfId="0" applyFont="1" applyFill="1" applyBorder="1" applyAlignment="1" applyProtection="1">
      <alignment vertical="center" wrapText="1"/>
    </xf>
    <xf numFmtId="0" fontId="29" fillId="6" borderId="9" xfId="0" applyFont="1" applyFill="1" applyBorder="1" applyAlignment="1" applyProtection="1">
      <alignment horizontal="center" vertical="center" wrapText="1"/>
    </xf>
    <xf numFmtId="0" fontId="29" fillId="6" borderId="19" xfId="0" applyFont="1" applyFill="1" applyBorder="1" applyAlignment="1" applyProtection="1">
      <alignment horizontal="center" vertical="center" wrapText="1"/>
    </xf>
    <xf numFmtId="0" fontId="60" fillId="6" borderId="50" xfId="0" applyFont="1" applyFill="1" applyBorder="1" applyAlignment="1" applyProtection="1">
      <alignment horizontal="left" vertical="center"/>
    </xf>
    <xf numFmtId="10" fontId="25" fillId="20" borderId="19" xfId="1" applyNumberFormat="1" applyFont="1" applyFill="1" applyBorder="1" applyAlignment="1" applyProtection="1">
      <alignment horizontal="right" vertical="center"/>
    </xf>
    <xf numFmtId="10" fontId="14" fillId="18" borderId="19" xfId="1" applyNumberFormat="1" applyFont="1" applyFill="1" applyBorder="1" applyAlignment="1" applyProtection="1">
      <alignment horizontal="right" vertical="center"/>
    </xf>
    <xf numFmtId="10" fontId="14" fillId="18" borderId="19" xfId="1" applyNumberFormat="1" applyFont="1" applyFill="1" applyBorder="1" applyAlignment="1" applyProtection="1">
      <alignment horizontal="right" vertical="center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4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3" fillId="0" borderId="9" xfId="0" applyFont="1" applyBorder="1" applyAlignment="1">
      <alignment vertical="top"/>
    </xf>
    <xf numFmtId="0" fontId="33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1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41" fillId="0" borderId="10" xfId="0" applyFont="1" applyBorder="1" applyAlignment="1">
      <alignment horizontal="left" vertical="top"/>
    </xf>
    <xf numFmtId="0" fontId="41" fillId="0" borderId="12" xfId="0" applyFont="1" applyBorder="1" applyAlignment="1">
      <alignment horizontal="left" vertical="top"/>
    </xf>
    <xf numFmtId="0" fontId="41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63" fillId="17" borderId="34" xfId="0" applyFont="1" applyFill="1" applyBorder="1" applyAlignment="1">
      <alignment horizontal="left" vertical="center" wrapText="1"/>
    </xf>
    <xf numFmtId="0" fontId="63" fillId="17" borderId="2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5" fillId="6" borderId="48" xfId="0" applyFont="1" applyFill="1" applyBorder="1" applyAlignment="1" applyProtection="1">
      <alignment horizontal="left" vertical="top"/>
    </xf>
    <xf numFmtId="0" fontId="15" fillId="6" borderId="12" xfId="0" applyFont="1" applyFill="1" applyBorder="1" applyAlignment="1" applyProtection="1">
      <alignment horizontal="left" vertical="top"/>
    </xf>
    <xf numFmtId="0" fontId="15" fillId="6" borderId="11" xfId="0" applyFont="1" applyFill="1" applyBorder="1" applyAlignment="1" applyProtection="1">
      <alignment horizontal="left" vertical="top"/>
    </xf>
    <xf numFmtId="0" fontId="54" fillId="6" borderId="10" xfId="0" applyFont="1" applyFill="1" applyBorder="1" applyAlignment="1" applyProtection="1">
      <alignment horizontal="left" vertical="center" wrapText="1"/>
    </xf>
    <xf numFmtId="0" fontId="54" fillId="6" borderId="12" xfId="0" applyFont="1" applyFill="1" applyBorder="1" applyAlignment="1" applyProtection="1">
      <alignment horizontal="left" vertical="center" wrapText="1"/>
    </xf>
    <xf numFmtId="0" fontId="54" fillId="6" borderId="11" xfId="0" applyFont="1" applyFill="1" applyBorder="1" applyAlignment="1" applyProtection="1">
      <alignment horizontal="left" vertical="center" wrapText="1"/>
    </xf>
    <xf numFmtId="0" fontId="16" fillId="18" borderId="26" xfId="0" applyFont="1" applyFill="1" applyBorder="1" applyAlignment="1" applyProtection="1">
      <alignment horizontal="center" vertical="center" wrapText="1"/>
    </xf>
    <xf numFmtId="0" fontId="16" fillId="18" borderId="33" xfId="0" applyFont="1" applyFill="1" applyBorder="1" applyAlignment="1" applyProtection="1">
      <alignment horizontal="center" vertical="center" wrapText="1"/>
    </xf>
    <xf numFmtId="0" fontId="15" fillId="7" borderId="4" xfId="0" applyFont="1" applyFill="1" applyBorder="1" applyAlignment="1" applyProtection="1">
      <alignment horizontal="center" vertical="top"/>
      <protection locked="0"/>
    </xf>
    <xf numFmtId="0" fontId="15" fillId="7" borderId="0" xfId="0" applyFont="1" applyFill="1" applyBorder="1" applyAlignment="1" applyProtection="1">
      <alignment horizontal="center" vertical="top"/>
      <protection locked="0"/>
    </xf>
    <xf numFmtId="0" fontId="15" fillId="7" borderId="42" xfId="0" applyFont="1" applyFill="1" applyBorder="1" applyAlignment="1" applyProtection="1">
      <alignment horizontal="center" vertical="top"/>
      <protection locked="0"/>
    </xf>
    <xf numFmtId="0" fontId="35" fillId="6" borderId="1" xfId="0" applyFont="1" applyFill="1" applyBorder="1" applyAlignment="1" applyProtection="1">
      <alignment horizontal="left" vertical="center"/>
    </xf>
    <xf numFmtId="0" fontId="35" fillId="6" borderId="2" xfId="0" applyFont="1" applyFill="1" applyBorder="1" applyAlignment="1" applyProtection="1">
      <alignment horizontal="left" vertical="center"/>
    </xf>
    <xf numFmtId="0" fontId="35" fillId="6" borderId="3" xfId="0" applyFont="1" applyFill="1" applyBorder="1" applyAlignment="1" applyProtection="1">
      <alignment horizontal="left" vertical="center"/>
    </xf>
    <xf numFmtId="0" fontId="58" fillId="6" borderId="47" xfId="0" applyFont="1" applyFill="1" applyBorder="1" applyAlignment="1" applyProtection="1">
      <alignment horizontal="left" vertical="center"/>
    </xf>
    <xf numFmtId="0" fontId="58" fillId="6" borderId="39" xfId="0" applyFont="1" applyFill="1" applyBorder="1" applyAlignment="1" applyProtection="1">
      <alignment horizontal="left" vertical="center"/>
    </xf>
    <xf numFmtId="0" fontId="58" fillId="6" borderId="12" xfId="0" applyFont="1" applyFill="1" applyBorder="1" applyAlignment="1" applyProtection="1">
      <alignment horizontal="left" vertical="center"/>
    </xf>
    <xf numFmtId="0" fontId="58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8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36" fillId="6" borderId="12" xfId="0" applyFont="1" applyFill="1" applyBorder="1" applyAlignment="1" applyProtection="1">
      <alignment horizontal="left" vertical="center" wrapText="1"/>
    </xf>
    <xf numFmtId="0" fontId="36" fillId="6" borderId="46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left" vertical="top"/>
    </xf>
    <xf numFmtId="0" fontId="15" fillId="6" borderId="46" xfId="0" applyFont="1" applyFill="1" applyBorder="1" applyAlignment="1" applyProtection="1">
      <alignment horizontal="left" vertical="top"/>
    </xf>
    <xf numFmtId="0" fontId="28" fillId="19" borderId="27" xfId="0" applyFont="1" applyFill="1" applyBorder="1" applyAlignment="1" applyProtection="1">
      <alignment horizontal="center" vertical="center" wrapText="1"/>
    </xf>
    <xf numFmtId="0" fontId="12" fillId="19" borderId="29" xfId="0" applyFont="1" applyFill="1" applyBorder="1" applyAlignment="1" applyProtection="1">
      <alignment horizontal="center" vertical="center" wrapText="1"/>
    </xf>
    <xf numFmtId="0" fontId="12" fillId="19" borderId="35" xfId="0" applyFont="1" applyFill="1" applyBorder="1" applyAlignment="1" applyProtection="1">
      <alignment horizontal="center" vertical="center" wrapText="1"/>
    </xf>
    <xf numFmtId="0" fontId="12" fillId="19" borderId="28" xfId="0" applyFont="1" applyFill="1" applyBorder="1" applyAlignment="1" applyProtection="1">
      <alignment horizontal="center" vertical="center" wrapText="1"/>
    </xf>
    <xf numFmtId="0" fontId="15" fillId="6" borderId="48" xfId="0" applyFont="1" applyFill="1" applyBorder="1" applyAlignment="1" applyProtection="1">
      <alignment horizontal="left" vertical="center"/>
    </xf>
    <xf numFmtId="0" fontId="15" fillId="6" borderId="12" xfId="0" applyFont="1" applyFill="1" applyBorder="1" applyAlignment="1" applyProtection="1">
      <alignment horizontal="left" vertical="center"/>
    </xf>
    <xf numFmtId="0" fontId="12" fillId="6" borderId="25" xfId="0" applyFont="1" applyFill="1" applyBorder="1" applyAlignment="1" applyProtection="1">
      <alignment horizontal="left" vertical="center"/>
    </xf>
    <xf numFmtId="0" fontId="13" fillId="6" borderId="14" xfId="0" applyFont="1" applyFill="1" applyBorder="1" applyAlignment="1" applyProtection="1">
      <alignment horizontal="left" vertical="center"/>
    </xf>
    <xf numFmtId="0" fontId="13" fillId="6" borderId="9" xfId="0" applyFont="1" applyFill="1" applyBorder="1" applyAlignment="1" applyProtection="1">
      <alignment horizontal="left" vertical="center"/>
    </xf>
    <xf numFmtId="0" fontId="13" fillId="6" borderId="10" xfId="0" applyFont="1" applyFill="1" applyBorder="1" applyAlignment="1" applyProtection="1">
      <alignment horizontal="left" vertical="center"/>
    </xf>
    <xf numFmtId="0" fontId="13" fillId="6" borderId="19" xfId="0" applyFont="1" applyFill="1" applyBorder="1" applyAlignment="1" applyProtection="1">
      <alignment horizontal="left" vertical="center"/>
    </xf>
    <xf numFmtId="164" fontId="16" fillId="0" borderId="9" xfId="0" applyNumberFormat="1" applyFont="1" applyBorder="1" applyAlignment="1" applyProtection="1">
      <alignment horizontal="right" vertical="center"/>
      <protection locked="0"/>
    </xf>
    <xf numFmtId="0" fontId="14" fillId="6" borderId="18" xfId="0" applyFont="1" applyFill="1" applyBorder="1" applyAlignment="1" applyProtection="1">
      <alignment horizontal="left" vertical="center" wrapText="1"/>
    </xf>
    <xf numFmtId="0" fontId="14" fillId="6" borderId="9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9" xfId="0" applyFont="1" applyFill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2" fillId="6" borderId="32" xfId="0" applyFont="1" applyFill="1" applyBorder="1" applyAlignment="1" applyProtection="1">
      <alignment horizontal="left" vertical="center"/>
    </xf>
    <xf numFmtId="0" fontId="12" fillId="6" borderId="13" xfId="0" applyFont="1" applyFill="1" applyBorder="1" applyAlignment="1" applyProtection="1">
      <alignment horizontal="left" vertical="center"/>
    </xf>
    <xf numFmtId="0" fontId="12" fillId="6" borderId="61" xfId="0" applyFont="1" applyFill="1" applyBorder="1" applyAlignment="1" applyProtection="1">
      <alignment horizontal="left" vertical="center"/>
    </xf>
    <xf numFmtId="0" fontId="12" fillId="6" borderId="33" xfId="0" applyFont="1" applyFill="1" applyBorder="1" applyAlignment="1" applyProtection="1">
      <alignment horizontal="left" vertical="center"/>
    </xf>
    <xf numFmtId="0" fontId="12" fillId="6" borderId="18" xfId="0" applyFont="1" applyFill="1" applyBorder="1" applyAlignment="1" applyProtection="1">
      <alignment horizontal="left" vertical="center" wrapText="1"/>
    </xf>
    <xf numFmtId="0" fontId="12" fillId="6" borderId="9" xfId="0" applyFont="1" applyFill="1" applyBorder="1" applyAlignment="1" applyProtection="1">
      <alignment horizontal="left" vertical="center" wrapText="1"/>
    </xf>
    <xf numFmtId="0" fontId="12" fillId="6" borderId="10" xfId="0" applyFont="1" applyFill="1" applyBorder="1" applyAlignment="1" applyProtection="1">
      <alignment horizontal="left" vertical="center" wrapText="1"/>
    </xf>
    <xf numFmtId="0" fontId="12" fillId="6" borderId="19" xfId="0" applyFont="1" applyFill="1" applyBorder="1" applyAlignment="1" applyProtection="1">
      <alignment horizontal="left" vertical="center" wrapText="1"/>
    </xf>
    <xf numFmtId="0" fontId="16" fillId="6" borderId="10" xfId="0" applyFont="1" applyFill="1" applyBorder="1" applyAlignment="1" applyProtection="1">
      <alignment horizontal="left" vertical="center"/>
    </xf>
    <xf numFmtId="0" fontId="16" fillId="6" borderId="46" xfId="0" applyFont="1" applyFill="1" applyBorder="1" applyAlignment="1" applyProtection="1">
      <alignment horizontal="left" vertical="center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15" fillId="7" borderId="47" xfId="0" applyFont="1" applyFill="1" applyBorder="1" applyAlignment="1" applyProtection="1">
      <alignment horizontal="center" vertical="top"/>
      <protection locked="0"/>
    </xf>
    <xf numFmtId="0" fontId="15" fillId="7" borderId="39" xfId="0" applyFont="1" applyFill="1" applyBorder="1" applyAlignment="1" applyProtection="1">
      <alignment horizontal="center" vertical="top"/>
      <protection locked="0"/>
    </xf>
    <xf numFmtId="0" fontId="15" fillId="7" borderId="40" xfId="0" applyFont="1" applyFill="1" applyBorder="1" applyAlignment="1" applyProtection="1">
      <alignment horizontal="center" vertical="top"/>
      <protection locked="0"/>
    </xf>
    <xf numFmtId="0" fontId="31" fillId="13" borderId="27" xfId="0" applyFont="1" applyFill="1" applyBorder="1" applyAlignment="1" applyProtection="1">
      <alignment horizontal="left"/>
    </xf>
    <xf numFmtId="0" fontId="31" fillId="13" borderId="29" xfId="0" applyFont="1" applyFill="1" applyBorder="1" applyAlignment="1" applyProtection="1">
      <alignment horizontal="left"/>
    </xf>
    <xf numFmtId="0" fontId="31" fillId="13" borderId="35" xfId="0" applyFont="1" applyFill="1" applyBorder="1" applyAlignment="1" applyProtection="1">
      <alignment horizontal="left"/>
    </xf>
    <xf numFmtId="0" fontId="31" fillId="13" borderId="28" xfId="0" applyFont="1" applyFill="1" applyBorder="1" applyAlignment="1" applyProtection="1">
      <alignment horizontal="left"/>
    </xf>
    <xf numFmtId="0" fontId="28" fillId="0" borderId="4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 vertical="center" wrapText="1"/>
    </xf>
    <xf numFmtId="0" fontId="28" fillId="0" borderId="5" xfId="0" applyFont="1" applyBorder="1" applyAlignment="1" applyProtection="1">
      <alignment horizontal="left" vertical="center" wrapText="1"/>
    </xf>
    <xf numFmtId="0" fontId="28" fillId="0" borderId="6" xfId="0" applyFont="1" applyBorder="1" applyAlignment="1" applyProtection="1">
      <alignment horizontal="left" vertical="center" wrapText="1"/>
    </xf>
    <xf numFmtId="0" fontId="28" fillId="0" borderId="7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19" fillId="16" borderId="4" xfId="0" applyFont="1" applyFill="1" applyBorder="1" applyAlignment="1" applyProtection="1">
      <alignment horizontal="center" vertical="center" wrapText="1"/>
    </xf>
    <xf numFmtId="0" fontId="19" fillId="16" borderId="0" xfId="0" applyFont="1" applyFill="1" applyBorder="1" applyAlignment="1" applyProtection="1">
      <alignment horizontal="center" vertical="center" wrapText="1"/>
    </xf>
    <xf numFmtId="0" fontId="19" fillId="16" borderId="5" xfId="0" applyFont="1" applyFill="1" applyBorder="1" applyAlignment="1" applyProtection="1">
      <alignment horizontal="center" vertical="center" wrapText="1"/>
    </xf>
    <xf numFmtId="0" fontId="15" fillId="7" borderId="6" xfId="0" applyFont="1" applyFill="1" applyBorder="1" applyAlignment="1" applyProtection="1">
      <alignment horizontal="center" vertical="top"/>
      <protection locked="0"/>
    </xf>
    <xf numFmtId="0" fontId="15" fillId="7" borderId="7" xfId="0" applyFont="1" applyFill="1" applyBorder="1" applyAlignment="1" applyProtection="1">
      <alignment horizontal="center" vertical="top"/>
      <protection locked="0"/>
    </xf>
    <xf numFmtId="0" fontId="15" fillId="7" borderId="59" xfId="0" applyFont="1" applyFill="1" applyBorder="1" applyAlignment="1" applyProtection="1">
      <alignment horizontal="center" vertical="top"/>
      <protection locked="0"/>
    </xf>
    <xf numFmtId="0" fontId="48" fillId="6" borderId="48" xfId="0" applyFont="1" applyFill="1" applyBorder="1" applyAlignment="1" applyProtection="1">
      <alignment vertical="center" wrapText="1"/>
    </xf>
    <xf numFmtId="0" fontId="48" fillId="6" borderId="12" xfId="0" applyFont="1" applyFill="1" applyBorder="1" applyAlignment="1" applyProtection="1">
      <alignment vertical="center" wrapText="1"/>
    </xf>
    <xf numFmtId="0" fontId="48" fillId="6" borderId="46" xfId="0" applyFont="1" applyFill="1" applyBorder="1" applyAlignment="1" applyProtection="1">
      <alignment vertical="center" wrapText="1"/>
    </xf>
    <xf numFmtId="0" fontId="48" fillId="6" borderId="49" xfId="0" applyFont="1" applyFill="1" applyBorder="1" applyAlignment="1" applyProtection="1">
      <alignment vertical="center" wrapText="1"/>
    </xf>
    <xf numFmtId="0" fontId="48" fillId="6" borderId="50" xfId="0" applyFont="1" applyFill="1" applyBorder="1" applyAlignment="1" applyProtection="1">
      <alignment vertical="center" wrapText="1"/>
    </xf>
    <xf numFmtId="0" fontId="48" fillId="6" borderId="51" xfId="0" applyFont="1" applyFill="1" applyBorder="1" applyAlignment="1" applyProtection="1">
      <alignment vertical="center" wrapText="1"/>
    </xf>
    <xf numFmtId="0" fontId="48" fillId="6" borderId="48" xfId="0" applyFont="1" applyFill="1" applyBorder="1" applyAlignment="1" applyProtection="1">
      <alignment horizontal="left" vertical="center" wrapText="1"/>
    </xf>
    <xf numFmtId="0" fontId="48" fillId="6" borderId="12" xfId="0" applyFont="1" applyFill="1" applyBorder="1" applyAlignment="1" applyProtection="1">
      <alignment horizontal="left" vertical="center" wrapText="1"/>
    </xf>
    <xf numFmtId="0" fontId="48" fillId="6" borderId="46" xfId="0" applyFont="1" applyFill="1" applyBorder="1" applyAlignment="1" applyProtection="1">
      <alignment horizontal="left" vertical="center" wrapText="1"/>
    </xf>
    <xf numFmtId="0" fontId="15" fillId="7" borderId="58" xfId="0" applyFont="1" applyFill="1" applyBorder="1" applyAlignment="1" applyProtection="1">
      <alignment horizontal="center" vertical="top"/>
      <protection locked="0"/>
    </xf>
    <xf numFmtId="0" fontId="15" fillId="7" borderId="8" xfId="0" applyFont="1" applyFill="1" applyBorder="1" applyAlignment="1" applyProtection="1">
      <alignment horizontal="center" vertical="top"/>
      <protection locked="0"/>
    </xf>
    <xf numFmtId="0" fontId="15" fillId="7" borderId="55" xfId="0" applyFont="1" applyFill="1" applyBorder="1" applyAlignment="1" applyProtection="1">
      <alignment horizontal="center" vertical="top"/>
      <protection locked="0"/>
    </xf>
    <xf numFmtId="0" fontId="15" fillId="7" borderId="56" xfId="0" applyFont="1" applyFill="1" applyBorder="1" applyAlignment="1" applyProtection="1">
      <alignment horizontal="center" vertical="top"/>
      <protection locked="0"/>
    </xf>
    <xf numFmtId="0" fontId="15" fillId="7" borderId="57" xfId="0" applyFont="1" applyFill="1" applyBorder="1" applyAlignment="1" applyProtection="1">
      <alignment horizontal="center" vertical="top"/>
      <protection locked="0"/>
    </xf>
    <xf numFmtId="0" fontId="15" fillId="7" borderId="5" xfId="0" applyFont="1" applyFill="1" applyBorder="1" applyAlignment="1" applyProtection="1">
      <alignment horizontal="center" vertical="top"/>
      <protection locked="0"/>
    </xf>
    <xf numFmtId="0" fontId="26" fillId="6" borderId="52" xfId="0" applyFont="1" applyFill="1" applyBorder="1" applyAlignment="1" applyProtection="1">
      <alignment horizontal="left"/>
    </xf>
    <xf numFmtId="0" fontId="26" fillId="6" borderId="53" xfId="0" applyFont="1" applyFill="1" applyBorder="1" applyAlignment="1" applyProtection="1">
      <alignment horizontal="left"/>
    </xf>
    <xf numFmtId="0" fontId="26" fillId="6" borderId="54" xfId="0" applyFont="1" applyFill="1" applyBorder="1" applyAlignment="1" applyProtection="1">
      <alignment horizontal="left"/>
    </xf>
    <xf numFmtId="0" fontId="10" fillId="6" borderId="16" xfId="2" applyFont="1" applyFill="1" applyBorder="1" applyAlignment="1" applyProtection="1">
      <alignment horizontal="center" vertical="center" wrapText="1"/>
    </xf>
    <xf numFmtId="0" fontId="10" fillId="6" borderId="37" xfId="2" applyFont="1" applyFill="1" applyBorder="1" applyAlignment="1" applyProtection="1">
      <alignment horizontal="center" vertical="center"/>
    </xf>
    <xf numFmtId="0" fontId="10" fillId="6" borderId="17" xfId="2" applyFont="1" applyFill="1" applyBorder="1" applyAlignment="1" applyProtection="1">
      <alignment horizontal="center" vertical="center"/>
    </xf>
    <xf numFmtId="0" fontId="10" fillId="6" borderId="22" xfId="2" applyFont="1" applyFill="1" applyBorder="1" applyAlignment="1" applyProtection="1">
      <alignment horizontal="center" vertical="center"/>
    </xf>
    <xf numFmtId="0" fontId="10" fillId="6" borderId="23" xfId="2" applyFont="1" applyFill="1" applyBorder="1" applyAlignment="1" applyProtection="1">
      <alignment horizontal="center" vertical="center"/>
    </xf>
    <xf numFmtId="0" fontId="10" fillId="6" borderId="24" xfId="2" applyFont="1" applyFill="1" applyBorder="1" applyAlignment="1" applyProtection="1">
      <alignment horizontal="center" vertical="center"/>
    </xf>
    <xf numFmtId="0" fontId="10" fillId="6" borderId="44" xfId="2" applyFont="1" applyFill="1" applyBorder="1" applyAlignment="1" applyProtection="1">
      <alignment horizontal="center" vertical="center"/>
    </xf>
    <xf numFmtId="0" fontId="10" fillId="6" borderId="43" xfId="2" applyFont="1" applyFill="1" applyBorder="1" applyAlignment="1" applyProtection="1">
      <alignment horizontal="center" vertical="center"/>
    </xf>
    <xf numFmtId="0" fontId="10" fillId="6" borderId="22" xfId="2" applyFont="1" applyFill="1" applyBorder="1" applyAlignment="1" applyProtection="1">
      <alignment horizontal="center" vertical="center" wrapText="1"/>
    </xf>
    <xf numFmtId="0" fontId="10" fillId="6" borderId="23" xfId="2" applyFont="1" applyFill="1" applyBorder="1" applyAlignment="1" applyProtection="1">
      <alignment horizontal="center" vertical="center" wrapText="1"/>
    </xf>
    <xf numFmtId="0" fontId="10" fillId="6" borderId="24" xfId="2" applyFont="1" applyFill="1" applyBorder="1" applyAlignment="1" applyProtection="1">
      <alignment horizontal="center" vertical="center" wrapText="1"/>
    </xf>
    <xf numFmtId="0" fontId="10" fillId="11" borderId="31" xfId="2" applyFont="1" applyFill="1" applyBorder="1" applyAlignment="1" applyProtection="1">
      <alignment horizontal="center" vertical="center" wrapText="1"/>
    </xf>
    <xf numFmtId="0" fontId="10" fillId="11" borderId="38" xfId="2" applyFont="1" applyFill="1" applyBorder="1" applyAlignment="1" applyProtection="1">
      <alignment horizontal="center" vertical="center" wrapText="1"/>
    </xf>
    <xf numFmtId="0" fontId="10" fillId="6" borderId="18" xfId="2" applyFont="1" applyFill="1" applyBorder="1" applyAlignment="1" applyProtection="1">
      <alignment horizontal="center" vertical="center" wrapText="1"/>
    </xf>
    <xf numFmtId="0" fontId="10" fillId="6" borderId="25" xfId="2" applyFont="1" applyFill="1" applyBorder="1" applyAlignment="1" applyProtection="1">
      <alignment horizontal="center" vertical="center" wrapText="1"/>
    </xf>
    <xf numFmtId="0" fontId="10" fillId="6" borderId="9" xfId="2" applyFont="1" applyFill="1" applyBorder="1" applyAlignment="1" applyProtection="1">
      <alignment horizontal="center" vertical="center"/>
    </xf>
    <xf numFmtId="0" fontId="10" fillId="6" borderId="14" xfId="2" applyFont="1" applyFill="1" applyBorder="1" applyAlignment="1" applyProtection="1">
      <alignment horizontal="center" vertical="center"/>
    </xf>
    <xf numFmtId="0" fontId="10" fillId="19" borderId="17" xfId="2" applyFont="1" applyFill="1" applyBorder="1" applyAlignment="1" applyProtection="1">
      <alignment horizontal="center" vertical="center"/>
    </xf>
    <xf numFmtId="0" fontId="10" fillId="19" borderId="19" xfId="2" applyFont="1" applyFill="1" applyBorder="1" applyAlignment="1" applyProtection="1">
      <alignment horizontal="center" vertical="center"/>
    </xf>
    <xf numFmtId="0" fontId="10" fillId="19" borderId="26" xfId="2" applyFont="1" applyFill="1" applyBorder="1" applyAlignment="1" applyProtection="1">
      <alignment horizontal="center" vertical="center"/>
    </xf>
    <xf numFmtId="0" fontId="57" fillId="6" borderId="37" xfId="2" applyFont="1" applyFill="1" applyBorder="1" applyAlignment="1" applyProtection="1">
      <alignment horizontal="left"/>
    </xf>
    <xf numFmtId="0" fontId="57" fillId="6" borderId="17" xfId="2" applyFont="1" applyFill="1" applyBorder="1" applyAlignment="1" applyProtection="1">
      <alignment horizontal="left"/>
    </xf>
    <xf numFmtId="0" fontId="9" fillId="6" borderId="9" xfId="2" applyFont="1" applyFill="1" applyBorder="1" applyAlignment="1" applyProtection="1">
      <alignment horizontal="left"/>
    </xf>
    <xf numFmtId="0" fontId="9" fillId="6" borderId="19" xfId="2" applyFont="1" applyFill="1" applyBorder="1" applyAlignment="1" applyProtection="1">
      <alignment horizontal="left"/>
    </xf>
    <xf numFmtId="0" fontId="57" fillId="6" borderId="9" xfId="2" applyFont="1" applyFill="1" applyBorder="1" applyAlignment="1" applyProtection="1">
      <alignment horizontal="left" wrapText="1"/>
    </xf>
    <xf numFmtId="0" fontId="57" fillId="6" borderId="19" xfId="2" applyFont="1" applyFill="1" applyBorder="1" applyAlignment="1" applyProtection="1">
      <alignment horizontal="left" wrapText="1"/>
    </xf>
    <xf numFmtId="0" fontId="9" fillId="6" borderId="34" xfId="2" applyFont="1" applyFill="1" applyBorder="1" applyAlignment="1" applyProtection="1">
      <alignment horizontal="left" wrapText="1"/>
    </xf>
    <xf numFmtId="0" fontId="9" fillId="6" borderId="21" xfId="2" applyFont="1" applyFill="1" applyBorder="1" applyAlignment="1" applyProtection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41"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90" zoomScaleNormal="90" workbookViewId="0">
      <selection sqref="A1:R1"/>
    </sheetView>
  </sheetViews>
  <sheetFormatPr defaultColWidth="9" defaultRowHeight="14.3" x14ac:dyDescent="0.25"/>
  <cols>
    <col min="1" max="1" width="3.75" style="1" customWidth="1"/>
    <col min="2" max="18" width="10.375" style="1" customWidth="1"/>
    <col min="19" max="16384" width="9" style="1"/>
  </cols>
  <sheetData>
    <row r="1" spans="1:18" ht="40.1" customHeight="1" x14ac:dyDescent="0.25">
      <c r="A1" s="218" t="s">
        <v>98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</row>
    <row r="2" spans="1:18" ht="18.350000000000001" customHeight="1" x14ac:dyDescent="0.25">
      <c r="A2" s="62" t="s">
        <v>69</v>
      </c>
      <c r="B2" s="221" t="s">
        <v>118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18" ht="14.3" customHeight="1" x14ac:dyDescent="0.25">
      <c r="A3" s="62" t="s">
        <v>72</v>
      </c>
      <c r="B3" s="223" t="s">
        <v>119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</row>
    <row r="4" spans="1:18" ht="14.3" customHeight="1" x14ac:dyDescent="0.25">
      <c r="A4" s="63" t="s">
        <v>73</v>
      </c>
      <c r="B4" s="227" t="s">
        <v>93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9"/>
    </row>
    <row r="5" spans="1:18" ht="14.3" customHeight="1" x14ac:dyDescent="0.25">
      <c r="A5" s="62" t="s">
        <v>128</v>
      </c>
      <c r="B5" s="230" t="s">
        <v>94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2"/>
    </row>
    <row r="6" spans="1:18" ht="100.55" customHeight="1" x14ac:dyDescent="0.25">
      <c r="A6" s="63" t="s">
        <v>74</v>
      </c>
      <c r="B6" s="225" t="s">
        <v>157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6"/>
    </row>
    <row r="7" spans="1:18" ht="14.3" customHeight="1" x14ac:dyDescent="0.25">
      <c r="A7" s="62" t="s">
        <v>129</v>
      </c>
      <c r="B7" s="215" t="s">
        <v>88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7"/>
    </row>
    <row r="8" spans="1:18" ht="14.3" customHeight="1" x14ac:dyDescent="0.25">
      <c r="A8" s="63" t="s">
        <v>75</v>
      </c>
      <c r="B8" s="233" t="s">
        <v>89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5"/>
    </row>
    <row r="9" spans="1:18" ht="42.8" customHeight="1" x14ac:dyDescent="0.25">
      <c r="A9" s="62" t="s">
        <v>130</v>
      </c>
      <c r="B9" s="225" t="s">
        <v>158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6"/>
    </row>
    <row r="10" spans="1:18" ht="58.6" customHeight="1" x14ac:dyDescent="0.25">
      <c r="A10" s="62" t="s">
        <v>131</v>
      </c>
      <c r="B10" s="230" t="s">
        <v>167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2"/>
    </row>
    <row r="11" spans="1:18" ht="30.6" customHeight="1" x14ac:dyDescent="0.25">
      <c r="A11" s="62" t="s">
        <v>132</v>
      </c>
      <c r="B11" s="243" t="s">
        <v>146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2"/>
    </row>
    <row r="12" spans="1:18" ht="44.15" customHeight="1" x14ac:dyDescent="0.25">
      <c r="A12" s="62" t="s">
        <v>133</v>
      </c>
      <c r="B12" s="230" t="s">
        <v>147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2"/>
    </row>
    <row r="13" spans="1:18" ht="30.6" customHeight="1" x14ac:dyDescent="0.25">
      <c r="A13" s="62" t="s">
        <v>117</v>
      </c>
      <c r="B13" s="223" t="s">
        <v>124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4"/>
    </row>
    <row r="14" spans="1:18" ht="14.3" customHeight="1" x14ac:dyDescent="0.25">
      <c r="A14" s="63" t="s">
        <v>76</v>
      </c>
      <c r="B14" s="227" t="s">
        <v>90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9"/>
    </row>
    <row r="15" spans="1:18" ht="14.3" customHeight="1" x14ac:dyDescent="0.25">
      <c r="A15" s="62" t="s">
        <v>134</v>
      </c>
      <c r="B15" s="240" t="s">
        <v>115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2"/>
    </row>
    <row r="16" spans="1:18" ht="14.3" customHeight="1" x14ac:dyDescent="0.25">
      <c r="A16" s="64"/>
    </row>
    <row r="17" spans="1:18" ht="14.3" customHeight="1" x14ac:dyDescent="0.25">
      <c r="A17" s="63" t="s">
        <v>77</v>
      </c>
      <c r="B17" s="236" t="s">
        <v>96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7"/>
    </row>
    <row r="18" spans="1:18" ht="14.3" customHeight="1" x14ac:dyDescent="0.25">
      <c r="A18" s="63" t="s">
        <v>78</v>
      </c>
      <c r="B18" s="223" t="s">
        <v>148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4"/>
    </row>
    <row r="19" spans="1:18" ht="59.1" customHeight="1" x14ac:dyDescent="0.25">
      <c r="A19" s="63" t="s">
        <v>79</v>
      </c>
      <c r="B19" s="230" t="s">
        <v>126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2"/>
    </row>
    <row r="20" spans="1:18" ht="14.3" customHeight="1" x14ac:dyDescent="0.25">
      <c r="A20" s="64"/>
    </row>
    <row r="21" spans="1:18" ht="28.55" customHeight="1" x14ac:dyDescent="0.25">
      <c r="A21" s="63" t="s">
        <v>97</v>
      </c>
      <c r="B21" s="230" t="s">
        <v>149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</row>
    <row r="22" spans="1:18" ht="60.45" customHeight="1" x14ac:dyDescent="0.25">
      <c r="A22" s="63" t="s">
        <v>125</v>
      </c>
      <c r="B22" s="223" t="s">
        <v>99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7"/>
    </row>
    <row r="23" spans="1:18" ht="31.45" customHeight="1" thickBot="1" x14ac:dyDescent="0.3">
      <c r="A23" s="65" t="s">
        <v>127</v>
      </c>
      <c r="B23" s="238" t="s">
        <v>116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9"/>
    </row>
  </sheetData>
  <sheetProtection algorithmName="SHA-512" hashValue="kMTzMXpeOweeENeXs/Y/6iipkTVNKmtgWO6KgVzoeb1xkZuQZpac0w4RRlTcV1aKaUJqqfgtMX5qopt1DIuSEw==" saltValue="r9Hxqi6Q82eP8rXjJ7S1Eg==" spinCount="100000" sheet="1" objects="1" scenarios="1"/>
  <mergeCells count="21">
    <mergeCell ref="B8:R8"/>
    <mergeCell ref="B9:R9"/>
    <mergeCell ref="B13:R13"/>
    <mergeCell ref="B17:R17"/>
    <mergeCell ref="B23:R23"/>
    <mergeCell ref="B18:R18"/>
    <mergeCell ref="B22:R22"/>
    <mergeCell ref="B12:R12"/>
    <mergeCell ref="B14:R14"/>
    <mergeCell ref="B15:R15"/>
    <mergeCell ref="B10:R10"/>
    <mergeCell ref="B11:R11"/>
    <mergeCell ref="B19:R19"/>
    <mergeCell ref="B21:R21"/>
    <mergeCell ref="B7:R7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7"/>
  <sheetViews>
    <sheetView zoomScale="70" zoomScaleNormal="70" zoomScaleSheetLayoutView="115" zoomScalePageLayoutView="55" workbookViewId="0">
      <selection activeCell="B26" sqref="B26:D26"/>
    </sheetView>
  </sheetViews>
  <sheetFormatPr defaultColWidth="9" defaultRowHeight="14.3" x14ac:dyDescent="0.25"/>
  <cols>
    <col min="1" max="1" width="5.75" style="126" customWidth="1"/>
    <col min="2" max="2" width="45.25" style="126" customWidth="1"/>
    <col min="3" max="3" width="28.125" style="126" customWidth="1"/>
    <col min="4" max="4" width="5.375" style="126" customWidth="1"/>
    <col min="5" max="7" width="18.375" style="126" customWidth="1"/>
    <col min="8" max="8" width="19.75" style="126" customWidth="1"/>
    <col min="9" max="9" width="22" style="126" customWidth="1"/>
    <col min="10" max="10" width="29.125" style="125" customWidth="1"/>
    <col min="11" max="11" width="9" style="126"/>
    <col min="12" max="12" width="35.375" style="126" customWidth="1"/>
    <col min="13" max="13" width="15.625" style="126" customWidth="1"/>
    <col min="14" max="14" width="8.625" style="126" customWidth="1"/>
    <col min="15" max="15" width="15.625" style="126" customWidth="1"/>
    <col min="16" max="16" width="8.625" style="126" customWidth="1"/>
    <col min="17" max="31" width="12.625" style="126" customWidth="1"/>
    <col min="32" max="16384" width="9" style="126"/>
  </cols>
  <sheetData>
    <row r="1" spans="1:10" ht="95.8" customHeight="1" thickBot="1" x14ac:dyDescent="0.3">
      <c r="A1" s="276" t="s">
        <v>144</v>
      </c>
      <c r="B1" s="277"/>
      <c r="C1" s="277"/>
      <c r="D1" s="277"/>
      <c r="E1" s="277"/>
      <c r="F1" s="277"/>
      <c r="G1" s="277"/>
      <c r="H1" s="278"/>
      <c r="I1" s="279"/>
    </row>
    <row r="2" spans="1:10" ht="27.2" customHeight="1" x14ac:dyDescent="0.25">
      <c r="A2" s="295" t="s">
        <v>92</v>
      </c>
      <c r="B2" s="296"/>
      <c r="C2" s="296"/>
      <c r="D2" s="296"/>
      <c r="E2" s="296"/>
      <c r="F2" s="296"/>
      <c r="G2" s="296"/>
      <c r="H2" s="297"/>
      <c r="I2" s="298"/>
    </row>
    <row r="3" spans="1:10" ht="16.3" x14ac:dyDescent="0.25">
      <c r="A3" s="56"/>
      <c r="B3" s="57"/>
      <c r="C3" s="31"/>
      <c r="D3" s="19"/>
      <c r="E3" s="3" t="s">
        <v>59</v>
      </c>
      <c r="F3" s="16"/>
      <c r="G3" s="3" t="s">
        <v>60</v>
      </c>
      <c r="H3" s="292"/>
      <c r="I3" s="294"/>
    </row>
    <row r="4" spans="1:10" ht="16.3" x14ac:dyDescent="0.25">
      <c r="A4" s="58" t="s">
        <v>91</v>
      </c>
      <c r="B4" s="59"/>
      <c r="C4" s="32"/>
      <c r="D4" s="20"/>
      <c r="E4" s="3" t="s">
        <v>61</v>
      </c>
      <c r="F4" s="292"/>
      <c r="G4" s="293"/>
      <c r="H4" s="293"/>
      <c r="I4" s="294"/>
    </row>
    <row r="5" spans="1:10" ht="16.3" x14ac:dyDescent="0.25">
      <c r="A5" s="60"/>
      <c r="B5" s="61"/>
      <c r="C5" s="33"/>
      <c r="D5" s="21"/>
      <c r="E5" s="3" t="s">
        <v>62</v>
      </c>
      <c r="F5" s="16"/>
      <c r="G5" s="4" t="s">
        <v>63</v>
      </c>
      <c r="H5" s="292"/>
      <c r="I5" s="294"/>
    </row>
    <row r="6" spans="1:10" ht="29.9" customHeight="1" x14ac:dyDescent="0.25">
      <c r="A6" s="280" t="s">
        <v>123</v>
      </c>
      <c r="B6" s="281"/>
      <c r="C6" s="67"/>
      <c r="D6" s="69"/>
      <c r="E6" s="287"/>
      <c r="F6" s="287"/>
      <c r="G6" s="287"/>
      <c r="H6" s="303" t="s">
        <v>56</v>
      </c>
      <c r="I6" s="304"/>
    </row>
    <row r="7" spans="1:10" ht="27.2" customHeight="1" x14ac:dyDescent="0.25">
      <c r="A7" s="299" t="s">
        <v>85</v>
      </c>
      <c r="B7" s="300"/>
      <c r="C7" s="300"/>
      <c r="D7" s="300"/>
      <c r="E7" s="300"/>
      <c r="F7" s="300"/>
      <c r="G7" s="300"/>
      <c r="H7" s="301"/>
      <c r="I7" s="302"/>
    </row>
    <row r="8" spans="1:10" ht="62" customHeight="1" x14ac:dyDescent="0.25">
      <c r="A8" s="150"/>
      <c r="B8" s="206" t="s">
        <v>136</v>
      </c>
      <c r="C8" s="207"/>
      <c r="D8" s="207"/>
      <c r="E8" s="208"/>
      <c r="F8" s="208"/>
      <c r="G8" s="208"/>
      <c r="H8" s="209" t="s">
        <v>140</v>
      </c>
      <c r="I8" s="210" t="s">
        <v>141</v>
      </c>
    </row>
    <row r="9" spans="1:10" ht="30.25" customHeight="1" x14ac:dyDescent="0.25">
      <c r="A9" s="151" t="s">
        <v>69</v>
      </c>
      <c r="B9" s="26" t="s">
        <v>70</v>
      </c>
      <c r="C9" s="27"/>
      <c r="D9" s="27"/>
      <c r="E9" s="25"/>
      <c r="F9" s="25"/>
      <c r="G9" s="25"/>
      <c r="H9" s="145" t="s">
        <v>137</v>
      </c>
      <c r="I9" s="146" t="s">
        <v>137</v>
      </c>
    </row>
    <row r="10" spans="1:10" ht="30.25" customHeight="1" x14ac:dyDescent="0.25">
      <c r="A10" s="151" t="s">
        <v>72</v>
      </c>
      <c r="B10" s="26" t="s">
        <v>81</v>
      </c>
      <c r="C10" s="27"/>
      <c r="D10" s="27"/>
      <c r="E10" s="25"/>
      <c r="F10" s="25"/>
      <c r="G10" s="25"/>
      <c r="H10" s="145" t="s">
        <v>138</v>
      </c>
      <c r="I10" s="146" t="s">
        <v>139</v>
      </c>
    </row>
    <row r="11" spans="1:10" ht="30.25" customHeight="1" x14ac:dyDescent="0.25">
      <c r="A11" s="151" t="s">
        <v>73</v>
      </c>
      <c r="B11" s="26" t="s">
        <v>151</v>
      </c>
      <c r="C11" s="27"/>
      <c r="D11" s="27"/>
      <c r="E11" s="25"/>
      <c r="F11" s="25"/>
      <c r="G11" s="25"/>
      <c r="H11" s="145" t="s">
        <v>152</v>
      </c>
      <c r="I11" s="146" t="s">
        <v>139</v>
      </c>
      <c r="J11" s="127"/>
    </row>
    <row r="12" spans="1:10" ht="30.25" customHeight="1" x14ac:dyDescent="0.25">
      <c r="A12" s="151" t="s">
        <v>74</v>
      </c>
      <c r="B12" s="26"/>
      <c r="C12" s="27"/>
      <c r="D12" s="27"/>
      <c r="E12" s="25"/>
      <c r="F12" s="25"/>
      <c r="G12" s="25"/>
      <c r="H12" s="145"/>
      <c r="I12" s="146"/>
      <c r="J12" s="127"/>
    </row>
    <row r="13" spans="1:10" ht="30.25" customHeight="1" x14ac:dyDescent="0.25">
      <c r="A13" s="151" t="s">
        <v>75</v>
      </c>
      <c r="B13" s="26"/>
      <c r="C13" s="27"/>
      <c r="D13" s="27"/>
      <c r="E13" s="25"/>
      <c r="F13" s="25"/>
      <c r="G13" s="25"/>
      <c r="H13" s="145"/>
      <c r="I13" s="146"/>
      <c r="J13" s="127"/>
    </row>
    <row r="14" spans="1:10" ht="30.25" customHeight="1" x14ac:dyDescent="0.25">
      <c r="A14" s="151" t="s">
        <v>76</v>
      </c>
      <c r="B14" s="26"/>
      <c r="C14" s="27"/>
      <c r="D14" s="27"/>
      <c r="E14" s="25"/>
      <c r="F14" s="25"/>
      <c r="G14" s="25"/>
      <c r="H14" s="145"/>
      <c r="I14" s="146"/>
      <c r="J14" s="127"/>
    </row>
    <row r="15" spans="1:10" ht="29.9" customHeight="1" x14ac:dyDescent="0.25">
      <c r="A15" s="151" t="s">
        <v>77</v>
      </c>
      <c r="B15" s="26"/>
      <c r="C15" s="27"/>
      <c r="D15" s="27"/>
      <c r="E15" s="25"/>
      <c r="F15" s="25"/>
      <c r="G15" s="25"/>
      <c r="H15" s="145"/>
      <c r="I15" s="146"/>
      <c r="J15" s="127"/>
    </row>
    <row r="16" spans="1:10" ht="30.25" customHeight="1" x14ac:dyDescent="0.25">
      <c r="A16" s="151" t="s">
        <v>78</v>
      </c>
      <c r="B16" s="26"/>
      <c r="C16" s="27"/>
      <c r="D16" s="27"/>
      <c r="E16" s="25"/>
      <c r="F16" s="25"/>
      <c r="G16" s="25"/>
      <c r="H16" s="145"/>
      <c r="I16" s="146"/>
      <c r="J16" s="127"/>
    </row>
    <row r="17" spans="1:22" ht="30.25" customHeight="1" x14ac:dyDescent="0.25">
      <c r="A17" s="151" t="s">
        <v>79</v>
      </c>
      <c r="B17" s="26"/>
      <c r="C17" s="27"/>
      <c r="D17" s="27"/>
      <c r="E17" s="25"/>
      <c r="F17" s="25"/>
      <c r="G17" s="25"/>
      <c r="H17" s="145"/>
      <c r="I17" s="146"/>
      <c r="J17" s="127"/>
    </row>
    <row r="18" spans="1:22" ht="30.25" customHeight="1" x14ac:dyDescent="0.25">
      <c r="A18" s="151" t="s">
        <v>97</v>
      </c>
      <c r="B18" s="26"/>
      <c r="C18" s="27"/>
      <c r="D18" s="27"/>
      <c r="E18" s="25"/>
      <c r="F18" s="25"/>
      <c r="G18" s="25"/>
      <c r="H18" s="145"/>
      <c r="I18" s="146"/>
      <c r="J18" s="127"/>
    </row>
    <row r="19" spans="1:22" ht="30.25" customHeight="1" x14ac:dyDescent="0.25">
      <c r="A19" s="288" t="s">
        <v>55</v>
      </c>
      <c r="B19" s="289"/>
      <c r="C19" s="289"/>
      <c r="D19" s="289"/>
      <c r="E19" s="289"/>
      <c r="F19" s="289"/>
      <c r="G19" s="289"/>
      <c r="H19" s="290"/>
      <c r="I19" s="291"/>
      <c r="J19" s="127"/>
    </row>
    <row r="20" spans="1:22" ht="30.25" customHeight="1" x14ac:dyDescent="0.25">
      <c r="A20" s="5" t="s">
        <v>69</v>
      </c>
      <c r="B20" s="305" t="s">
        <v>86</v>
      </c>
      <c r="C20" s="281"/>
      <c r="D20" s="281"/>
      <c r="E20" s="281"/>
      <c r="F20" s="281"/>
      <c r="G20" s="306"/>
      <c r="H20" s="22"/>
      <c r="I20" s="6" t="s">
        <v>64</v>
      </c>
      <c r="J20" s="127"/>
    </row>
    <row r="21" spans="1:22" ht="30.25" customHeight="1" x14ac:dyDescent="0.25">
      <c r="A21" s="5" t="s">
        <v>72</v>
      </c>
      <c r="B21" s="305" t="s">
        <v>87</v>
      </c>
      <c r="C21" s="281"/>
      <c r="D21" s="281"/>
      <c r="E21" s="281"/>
      <c r="F21" s="281"/>
      <c r="G21" s="306"/>
      <c r="H21" s="17"/>
      <c r="I21" s="6" t="s">
        <v>0</v>
      </c>
      <c r="J21" s="127"/>
    </row>
    <row r="22" spans="1:22" ht="27.2" customHeight="1" x14ac:dyDescent="0.25">
      <c r="A22" s="282" t="s">
        <v>150</v>
      </c>
      <c r="B22" s="283"/>
      <c r="C22" s="283"/>
      <c r="D22" s="283"/>
      <c r="E22" s="284"/>
      <c r="F22" s="284"/>
      <c r="G22" s="284"/>
      <c r="H22" s="285"/>
      <c r="I22" s="286"/>
      <c r="J22" s="127"/>
    </row>
    <row r="23" spans="1:22" ht="16.3" x14ac:dyDescent="0.25">
      <c r="A23" s="262"/>
      <c r="B23" s="269"/>
      <c r="C23" s="70"/>
      <c r="D23" s="18"/>
      <c r="E23" s="268" t="s">
        <v>7</v>
      </c>
      <c r="F23" s="268"/>
      <c r="G23" s="270" t="s">
        <v>8</v>
      </c>
      <c r="H23" s="271"/>
      <c r="I23" s="250" t="s">
        <v>112</v>
      </c>
      <c r="J23" s="127"/>
      <c r="U23" s="128"/>
      <c r="V23" s="128"/>
    </row>
    <row r="24" spans="1:22" ht="30.25" customHeight="1" x14ac:dyDescent="0.25">
      <c r="A24" s="263"/>
      <c r="B24" s="269"/>
      <c r="C24" s="70"/>
      <c r="D24" s="18"/>
      <c r="E24" s="7" t="s">
        <v>2</v>
      </c>
      <c r="F24" s="7" t="s">
        <v>12</v>
      </c>
      <c r="G24" s="8" t="s">
        <v>2</v>
      </c>
      <c r="H24" s="8" t="s">
        <v>12</v>
      </c>
      <c r="I24" s="251"/>
      <c r="J24" s="129"/>
      <c r="N24" s="130"/>
      <c r="O24" s="130"/>
      <c r="P24" s="130"/>
      <c r="Q24" s="131"/>
      <c r="R24" s="131"/>
      <c r="S24" s="131"/>
      <c r="T24" s="131"/>
      <c r="U24" s="131"/>
      <c r="V24" s="131"/>
    </row>
    <row r="25" spans="1:22" ht="49.1" customHeight="1" x14ac:dyDescent="0.25">
      <c r="A25" s="5" t="s">
        <v>69</v>
      </c>
      <c r="B25" s="28" t="s">
        <v>52</v>
      </c>
      <c r="C25" s="29"/>
      <c r="D25" s="34"/>
      <c r="E25" s="264"/>
      <c r="F25" s="265"/>
      <c r="G25" s="264"/>
      <c r="H25" s="266"/>
      <c r="I25" s="267"/>
      <c r="J25" s="132" t="b">
        <f>AND(G25='Arkusz 1'!$C$18,E25='Arkusz 1'!$C$4)</f>
        <v>0</v>
      </c>
      <c r="N25" s="130"/>
      <c r="O25" s="130"/>
      <c r="P25" s="130"/>
      <c r="Q25" s="131"/>
      <c r="R25" s="131"/>
      <c r="S25" s="131"/>
      <c r="T25" s="131"/>
      <c r="U25" s="131"/>
      <c r="V25" s="131"/>
    </row>
    <row r="26" spans="1:22" ht="49.1" customHeight="1" x14ac:dyDescent="0.25">
      <c r="A26" s="5" t="s">
        <v>72</v>
      </c>
      <c r="B26" s="247" t="s">
        <v>159</v>
      </c>
      <c r="C26" s="248"/>
      <c r="D26" s="249"/>
      <c r="E26" s="36"/>
      <c r="F26" s="23" t="s">
        <v>57</v>
      </c>
      <c r="G26" s="35"/>
      <c r="H26" s="24" t="s">
        <v>57</v>
      </c>
      <c r="I26" s="212" t="str">
        <f>IF(E26="","",IF(G26="","",ROUND((E26-G26)/E26,4)))</f>
        <v/>
      </c>
      <c r="J26" s="132"/>
    </row>
    <row r="27" spans="1:22" ht="49.1" customHeight="1" x14ac:dyDescent="0.25">
      <c r="A27" s="5" t="s">
        <v>73</v>
      </c>
      <c r="B27" s="247" t="s">
        <v>160</v>
      </c>
      <c r="C27" s="248"/>
      <c r="D27" s="249"/>
      <c r="E27" s="133"/>
      <c r="F27" s="23" t="s">
        <v>57</v>
      </c>
      <c r="G27" s="133"/>
      <c r="H27" s="24" t="s">
        <v>57</v>
      </c>
      <c r="I27" s="213" t="str">
        <f>IF(E27="","",IF(G27="","",ROUND((E27-G27)/E27,4)))</f>
        <v/>
      </c>
      <c r="J27" s="134"/>
    </row>
    <row r="28" spans="1:22" ht="49.1" customHeight="1" x14ac:dyDescent="0.25">
      <c r="A28" s="5" t="s">
        <v>74</v>
      </c>
      <c r="B28" s="152" t="s">
        <v>161</v>
      </c>
      <c r="C28" s="10" t="s">
        <v>84</v>
      </c>
      <c r="D28" s="37"/>
      <c r="E28" s="135" t="str">
        <f>IF(D28="","",IF(D28="TAK","Należy TUTAJ wpisać wartość z audytu",IF(E25="","Podaj główne źródło ciepła - powyżej",IF(OR(AND(E25&lt;&gt;'Arkusz 1'!$C$4,G25&lt;&gt;'Arkusz 1'!$C$18),(AND(E25='Arkusz 1'!$C$4,G25='Arkusz 1'!$C$18))),"Błąd - przedsięwzięcie niezgodne z PPCP",IF(E27="","Należy uzupełnić pole dla EK - powyżej",E27*(VLOOKUP(E25,'Arkusz 1'!$C$29:$L$36,4,FALSE)))))))</f>
        <v/>
      </c>
      <c r="F28" s="23" t="s">
        <v>57</v>
      </c>
      <c r="G28" s="136" t="str">
        <f>IF(D28="","",IF(D28="TAK","Należy TUTAJ wpisać wartość z audytu",IF(G25="","Podaj główne źródło ciepła - powyżej",IF(OR(AND(E25&lt;&gt;'Arkusz 1'!$C$4,G25&lt;&gt;'Arkusz 1'!$C$18),(AND(E25='Arkusz 1'!$C$4,G25='Arkusz 1'!$C$18))),"Błąd - przedsięwzięcie niezgodne z PPCP",IF(G27="","Należy uzupełnić pole dla EK - powyżej",IF(G25='Arkusz 1'!$C$18,G27*(VLOOKUP(E25,'Arkusz 1'!$C$29:$L$36,4,FALSE)),IF(OR($G$25='Arkusz 1'!$C$6,$G$25='Arkusz 1'!$C$7,$G$25='Arkusz 1'!$C$8,$G$25='Arkusz 1'!$C$9),MAX(0,G27*(VLOOKUP(G25,'Arkusz 1'!$C$4:$L$18,4,FALSE))-($H$21*750/$E$6)),G27*(VLOOKUP(G25,'Arkusz 1'!$C$4:$L$18,4,FALSE)))))))))</f>
        <v/>
      </c>
      <c r="H28" s="24" t="s">
        <v>57</v>
      </c>
      <c r="I28" s="214" t="str">
        <f>IF(OR(E25="",G25=""),"",IF(OR(E25="",G25=""),"",IF(OR(AND(E25&lt;&gt;'Arkusz 1'!$C$4,G25&lt;&gt;'Arkusz 1'!$C$18),(AND(E25='Arkusz 1'!$C$4,G25='Arkusz 1'!$C$18))),"Błąd - przedsięwzięcie niezgodne z PPCP",IF(OR(E28="",E28="Należy TUTAJ wpisać wartość z audytu"),"",IF(G28=0,"0%",IFERROR(ROUND((E28-G28)/E28,4),""))))))</f>
        <v/>
      </c>
      <c r="J28" s="137"/>
    </row>
    <row r="29" spans="1:22" ht="49.1" customHeight="1" x14ac:dyDescent="0.25">
      <c r="A29" s="5" t="s">
        <v>75</v>
      </c>
      <c r="B29" s="9" t="s">
        <v>110</v>
      </c>
      <c r="C29" s="10" t="s">
        <v>84</v>
      </c>
      <c r="D29" s="37"/>
      <c r="E29" s="135" t="str">
        <f>IF(D29="","",IF(D29="TAK","Należy TUTAJ wpisać wartość z audytu",IF(E25="","Podaj główne źródło ciepła - powyżej",IF(OR(AND(E25&lt;&gt;'Arkusz 1'!$C$4,G25&lt;&gt;'Arkusz 1'!$C$18),(AND(E25='Arkusz 1'!$C$4,G25='Arkusz 1'!$C$18))),"Błąd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1'!$C$29:$L$36,9,FALSE))))))))))</f>
        <v/>
      </c>
      <c r="F29" s="23" t="s">
        <v>9</v>
      </c>
      <c r="G29" s="136" t="str">
        <f>IF(D29="","",IF(D29="TAK","Należy TUTAJ wpisać wartość z audytu",IF(G25="","Podaj główne źródło ciepła - powyżej",IF(OR(AND(E25&lt;&gt;'Arkusz 1'!$C$4,G25&lt;&gt;'Arkusz 1'!$C$18),(AND(E25='Arkusz 1'!$C$4,G25='Arkusz 1'!$C$18))),"Błąd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powyżej",(G28*$E$6/1000*(IF(G25='Arkusz 1'!$C$18,(VLOOKUP(E25,'Arkusz 1'!$C$29:$L$36,9,FALSE)),(VLOOKUP(G25,'Arkusz 1'!$C$4:$L$18,9,FALSE))))))))))))</f>
        <v/>
      </c>
      <c r="H29" s="24" t="s">
        <v>9</v>
      </c>
      <c r="I29" s="214" t="str">
        <f>IF(OR(E25="",G25=""),"",IF(OR(AND(E25&lt;&gt;'Arkusz 1'!$C$4,G25&lt;&gt;'Arkusz 1'!$C$18),(AND(E25='Arkusz 1'!$C$4,G25='Arkusz 1'!$C$18))),"Błąd - przedsięwzięcie niezgodne z PPCP",IF(OR(E29="",E29="Należy TUTAJ wpisać wartość z audytu",E29="Należy uzupełnić wartość EP powyżej"),"",IF(AND(E29=0,G29=0),0,IFERROR(ROUND((E29-G29)/E29,4),"")))))</f>
        <v/>
      </c>
      <c r="J29" s="129"/>
    </row>
    <row r="30" spans="1:22" ht="49.1" customHeight="1" x14ac:dyDescent="0.25">
      <c r="A30" s="5" t="s">
        <v>76</v>
      </c>
      <c r="B30" s="9" t="s">
        <v>111</v>
      </c>
      <c r="C30" s="10" t="s">
        <v>84</v>
      </c>
      <c r="D30" s="37"/>
      <c r="E30" s="135" t="str">
        <f>IF(D30="","",IF(D30="TAK","Należy TUTAJ wpisać wartość z audytu",IF(E25="","Podaj główne źródło ciepła - powyżej",IF(OR(AND(E25&lt;&gt;'Arkusz 1'!$C$4,G25&lt;&gt;'Arkusz 1'!$C$18),(AND(E25='Arkusz 1'!$C$4,G25='Arkusz 1'!$C$18))),"Błąd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1'!$C$29:$L$36,10,FALSE))))))))))</f>
        <v/>
      </c>
      <c r="F30" s="23" t="s">
        <v>9</v>
      </c>
      <c r="G30" s="136" t="str">
        <f>IF(D30="","",IF(D30="TAK","Należy TUTAJ wpisać wartość z audytu",IF(G25="","Podaj główne źródło ciepła - powyżej",IF(OR(AND(E25&lt;&gt;'Arkusz 1'!$C$4,G25&lt;&gt;'Arkusz 1'!$C$18),(AND(E25='Arkusz 1'!$C$4,G25='Arkusz 1'!$C$18))),"Błąd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powyżej",(G28*$E$6/1000*((IF(G25='Arkusz 1'!$C$18,(VLOOKUP(E25,'Arkusz 1'!$C$29:$L$36,10,FALSE)),(VLOOKUP(G25,'Arkusz 1'!$C$4:$L$18,10,FALSE)))))))))))))</f>
        <v/>
      </c>
      <c r="H30" s="24" t="s">
        <v>9</v>
      </c>
      <c r="I30" s="214" t="str">
        <f>IF(OR(E25="",G25=""),"",IF(OR(AND(E25&lt;&gt;'Arkusz 1'!$C$4,G25&lt;&gt;'Arkusz 1'!$C$18),(AND(E25='Arkusz 1'!$C$4,G25='Arkusz 1'!$C$18))),"Błąd - przedsięwzięcie niezgodne z PPCP",IF(OR(E30="",E30="Należy TUTAJ wpisać wartość z audytu",E30="Należy uzupełnić wartość EP powyżej"),"",IF(AND(E30=0,G30=0),0,IFERROR(ROUND((E30-G30)/E30,4),"")))))</f>
        <v/>
      </c>
      <c r="J30" s="129"/>
    </row>
    <row r="31" spans="1:22" ht="49.1" customHeight="1" x14ac:dyDescent="0.25">
      <c r="A31" s="5" t="s">
        <v>77</v>
      </c>
      <c r="B31" s="13" t="s">
        <v>122</v>
      </c>
      <c r="C31" s="38" t="s">
        <v>84</v>
      </c>
      <c r="D31" s="39"/>
      <c r="E31" s="135" t="str">
        <f>IF(D31="","",IF(D31="TAK","Należy TUTAJ wpisać wartość z audytu",IF(E25="","Podaj główne źródło ciepła - powyżej",IF(OR(AND(E25&lt;&gt;'Arkusz 1'!$C$4,G25&lt;&gt;'Arkusz 1'!$C$18),(AND(E25='Arkusz 1'!$C$4,G25='Arkusz 1'!$C$18))),"Błąd - przedsięwzięcie niezgodne z PPCP",IF(E27="","Należy uzupełnić pole dla EK - powyżej",(E27*$E$6/1000*(VLOOKUP(E25,'Arkusz 1'!$C$29:$L$36,8,FALSE))))))))</f>
        <v/>
      </c>
      <c r="F31" s="45" t="s">
        <v>10</v>
      </c>
      <c r="G31" s="136" t="str">
        <f>IF(D31="","",IF(D31="TAK","Należy TUTAJ wpisać wartość z audytu",IF(G25="","Podaj główne źródło ciepła - powyżej",IF(OR(AND(E25&lt;&gt;'Arkusz 1'!$C$4,G25&lt;&gt;'Arkusz 1'!$C$18),(AND(E25='Arkusz 1'!$C$4,G25='Arkusz 1'!$C$18))),"Błąd - przedsięwzięcie niezgodne z PPCP",IF(G27="","Należy uzupełnić pole dla EK - powyżej",MAX(G27*$E$6/1000*(IF(G25='Arkusz 1'!$C$18,(VLOOKUP(E25,'Arkusz 1'!$C$29:$L$36,8,FALSE)),(VLOOKUP(G25,'Arkusz 1'!$C$4:$L$18,8,FALSE))))-($H$21*750/10^3*'Arkusz 1'!J17),0))))))</f>
        <v/>
      </c>
      <c r="H31" s="24" t="s">
        <v>10</v>
      </c>
      <c r="I31" s="214" t="str">
        <f>IF(OR(E25="",G25=""),"",IF(OR(AND(E25&lt;&gt;'Arkusz 1'!$C$4,G25&lt;&gt;'Arkusz 1'!$C$18),(AND(E25='Arkusz 1'!$C$4,G25='Arkusz 1'!$C$18))),"Błąd - przedsięwzięcie niezgodne z PPCP",IF(OR(E31="",E31="Należy TUTAJ wpisać wartość z audytu",E31="Należy uzupełnić wartość EP powyżej"),"",IF(G31=0,"0%",IFERROR(ROUND((E31-G31)/E31,4),"")))))</f>
        <v/>
      </c>
      <c r="J31" s="149"/>
    </row>
    <row r="32" spans="1:22" ht="27.2" customHeight="1" x14ac:dyDescent="0.25">
      <c r="A32" s="258" t="s">
        <v>164</v>
      </c>
      <c r="B32" s="259"/>
      <c r="C32" s="259"/>
      <c r="D32" s="259"/>
      <c r="E32" s="259"/>
      <c r="F32" s="259"/>
      <c r="G32" s="259"/>
      <c r="H32" s="260"/>
      <c r="I32" s="261"/>
      <c r="J32" s="129"/>
    </row>
    <row r="33" spans="1:10" ht="30.25" customHeight="1" x14ac:dyDescent="0.25">
      <c r="A33" s="11"/>
      <c r="B33" s="30"/>
      <c r="C33" s="30"/>
      <c r="D33" s="30"/>
      <c r="E33" s="30"/>
      <c r="F33" s="30"/>
      <c r="G33" s="12"/>
      <c r="H33" s="47" t="s">
        <v>2</v>
      </c>
      <c r="I33" s="48" t="s">
        <v>12</v>
      </c>
      <c r="J33" s="129"/>
    </row>
    <row r="34" spans="1:10" ht="34.15" customHeight="1" x14ac:dyDescent="0.25">
      <c r="A34" s="5" t="s">
        <v>69</v>
      </c>
      <c r="B34" s="28" t="s">
        <v>154</v>
      </c>
      <c r="C34" s="29"/>
      <c r="D34" s="41"/>
      <c r="E34" s="42"/>
      <c r="F34" s="42"/>
      <c r="G34" s="43"/>
      <c r="H34" s="138" t="str">
        <f>IF(OR(E26="",G26=""),"",IFERROR((E26-G26)*$E$6/10^3,""))</f>
        <v/>
      </c>
      <c r="I34" s="49" t="s">
        <v>109</v>
      </c>
      <c r="J34" s="129"/>
    </row>
    <row r="35" spans="1:10" ht="34.15" customHeight="1" x14ac:dyDescent="0.25">
      <c r="A35" s="5" t="s">
        <v>72</v>
      </c>
      <c r="B35" s="68" t="s">
        <v>155</v>
      </c>
      <c r="C35" s="29"/>
      <c r="D35" s="41"/>
      <c r="E35" s="42"/>
      <c r="F35" s="42"/>
      <c r="G35" s="43"/>
      <c r="H35" s="138" t="str">
        <f>IF(OR(E27="",G27=""),"",IFERROR((E27-G27)*E6/10^3,""))</f>
        <v/>
      </c>
      <c r="I35" s="49" t="s">
        <v>109</v>
      </c>
      <c r="J35" s="129"/>
    </row>
    <row r="36" spans="1:10" ht="34.15" customHeight="1" x14ac:dyDescent="0.25">
      <c r="A36" s="5" t="s">
        <v>73</v>
      </c>
      <c r="B36" s="28" t="s">
        <v>156</v>
      </c>
      <c r="C36" s="29"/>
      <c r="D36" s="41"/>
      <c r="E36" s="42"/>
      <c r="F36" s="42"/>
      <c r="G36" s="43"/>
      <c r="H36" s="138" t="str">
        <f>IFERROR((E28-G28)*E6/10^3,"")</f>
        <v/>
      </c>
      <c r="I36" s="49" t="s">
        <v>109</v>
      </c>
      <c r="J36" s="129"/>
    </row>
    <row r="37" spans="1:10" ht="34.15" customHeight="1" x14ac:dyDescent="0.25">
      <c r="A37" s="5" t="s">
        <v>74</v>
      </c>
      <c r="B37" s="68" t="s">
        <v>100</v>
      </c>
      <c r="C37" s="29"/>
      <c r="D37" s="41"/>
      <c r="E37" s="139"/>
      <c r="F37" s="42"/>
      <c r="G37" s="46"/>
      <c r="H37" s="140" t="str">
        <f>IFERROR((E29-G29)/10^6,"")</f>
        <v/>
      </c>
      <c r="I37" s="49" t="s">
        <v>11</v>
      </c>
      <c r="J37" s="129"/>
    </row>
    <row r="38" spans="1:10" ht="34.15" customHeight="1" x14ac:dyDescent="0.25">
      <c r="A38" s="5" t="s">
        <v>75</v>
      </c>
      <c r="B38" s="68" t="s">
        <v>101</v>
      </c>
      <c r="C38" s="29"/>
      <c r="D38" s="41"/>
      <c r="E38" s="139"/>
      <c r="F38" s="42"/>
      <c r="G38" s="46"/>
      <c r="H38" s="141" t="str">
        <f>IFERROR((E30-G30)/10^6,"")</f>
        <v/>
      </c>
      <c r="I38" s="49" t="s">
        <v>11</v>
      </c>
      <c r="J38" s="129"/>
    </row>
    <row r="39" spans="1:10" ht="34.15" customHeight="1" x14ac:dyDescent="0.25">
      <c r="A39" s="5" t="s">
        <v>76</v>
      </c>
      <c r="B39" s="68" t="s">
        <v>121</v>
      </c>
      <c r="C39" s="29"/>
      <c r="D39" s="41"/>
      <c r="E39" s="139"/>
      <c r="F39" s="42"/>
      <c r="G39" s="46"/>
      <c r="H39" s="142" t="str">
        <f>IFERROR((E31-G31)/10^3,"")</f>
        <v/>
      </c>
      <c r="I39" s="50" t="s">
        <v>11</v>
      </c>
      <c r="J39" s="129"/>
    </row>
    <row r="40" spans="1:10" ht="34.15" customHeight="1" thickBot="1" x14ac:dyDescent="0.3">
      <c r="A40" s="40" t="s">
        <v>77</v>
      </c>
      <c r="B40" s="147" t="s">
        <v>165</v>
      </c>
      <c r="C40" s="53"/>
      <c r="D40" s="53"/>
      <c r="E40" s="143"/>
      <c r="F40" s="211"/>
      <c r="G40" s="44"/>
      <c r="H40" s="144" t="str">
        <f>IF(H21="","",IFERROR(H21/1000,""))</f>
        <v/>
      </c>
      <c r="I40" s="51" t="s">
        <v>102</v>
      </c>
      <c r="J40" s="129"/>
    </row>
    <row r="41" spans="1:10" ht="27.2" customHeight="1" x14ac:dyDescent="0.25">
      <c r="A41" s="255" t="s">
        <v>95</v>
      </c>
      <c r="B41" s="256"/>
      <c r="C41" s="256"/>
      <c r="D41" s="256"/>
      <c r="E41" s="256"/>
      <c r="F41" s="256"/>
      <c r="G41" s="256"/>
      <c r="H41" s="256"/>
      <c r="I41" s="257"/>
      <c r="J41" s="129"/>
    </row>
    <row r="42" spans="1:10" ht="46.2" customHeight="1" x14ac:dyDescent="0.25">
      <c r="A42" s="66" t="s">
        <v>69</v>
      </c>
      <c r="B42" s="272" t="s">
        <v>135</v>
      </c>
      <c r="C42" s="272"/>
      <c r="D42" s="272"/>
      <c r="E42" s="272"/>
      <c r="F42" s="272"/>
      <c r="G42" s="272"/>
      <c r="H42" s="54"/>
      <c r="I42" s="55"/>
      <c r="J42" s="129"/>
    </row>
    <row r="43" spans="1:10" ht="77.45" customHeight="1" x14ac:dyDescent="0.25">
      <c r="A43" s="148" t="s">
        <v>166</v>
      </c>
      <c r="B43" s="272" t="s">
        <v>162</v>
      </c>
      <c r="C43" s="272"/>
      <c r="D43" s="272"/>
      <c r="E43" s="272"/>
      <c r="F43" s="272"/>
      <c r="G43" s="272"/>
      <c r="H43" s="272"/>
      <c r="I43" s="273"/>
      <c r="J43" s="129"/>
    </row>
    <row r="44" spans="1:10" ht="27.2" customHeight="1" x14ac:dyDescent="0.25">
      <c r="A44" s="14" t="s">
        <v>80</v>
      </c>
      <c r="B44" s="15"/>
      <c r="C44" s="15"/>
      <c r="D44" s="15"/>
      <c r="E44" s="15"/>
      <c r="F44" s="15"/>
      <c r="G44" s="15"/>
      <c r="H44" s="15"/>
      <c r="I44" s="52"/>
      <c r="J44" s="129"/>
    </row>
    <row r="45" spans="1:10" ht="16.3" x14ac:dyDescent="0.25">
      <c r="A45" s="244" t="s">
        <v>1</v>
      </c>
      <c r="B45" s="245"/>
      <c r="C45" s="245"/>
      <c r="D45" s="246"/>
      <c r="E45" s="274" t="s">
        <v>58</v>
      </c>
      <c r="F45" s="245"/>
      <c r="G45" s="245"/>
      <c r="H45" s="245"/>
      <c r="I45" s="275"/>
      <c r="J45" s="127"/>
    </row>
    <row r="46" spans="1:10" ht="30.25" customHeight="1" x14ac:dyDescent="0.25">
      <c r="A46" s="307"/>
      <c r="B46" s="308"/>
      <c r="C46" s="308"/>
      <c r="D46" s="309"/>
      <c r="E46" s="337"/>
      <c r="F46" s="308"/>
      <c r="G46" s="308"/>
      <c r="H46" s="308"/>
      <c r="I46" s="338"/>
      <c r="J46" s="127"/>
    </row>
    <row r="47" spans="1:10" ht="30.25" customHeight="1" x14ac:dyDescent="0.25">
      <c r="A47" s="252"/>
      <c r="B47" s="253"/>
      <c r="C47" s="253"/>
      <c r="D47" s="254"/>
      <c r="E47" s="339"/>
      <c r="F47" s="253"/>
      <c r="G47" s="253"/>
      <c r="H47" s="253"/>
      <c r="I47" s="340"/>
      <c r="J47" s="127"/>
    </row>
    <row r="48" spans="1:10" ht="30.25" customHeight="1" thickBot="1" x14ac:dyDescent="0.3">
      <c r="A48" s="323"/>
      <c r="B48" s="324"/>
      <c r="C48" s="324"/>
      <c r="D48" s="325"/>
      <c r="E48" s="335"/>
      <c r="F48" s="324"/>
      <c r="G48" s="324"/>
      <c r="H48" s="324"/>
      <c r="I48" s="336"/>
      <c r="J48" s="127"/>
    </row>
    <row r="49" spans="1:10" x14ac:dyDescent="0.25">
      <c r="A49" s="341" t="s">
        <v>68</v>
      </c>
      <c r="B49" s="342"/>
      <c r="C49" s="342"/>
      <c r="D49" s="342"/>
      <c r="E49" s="342"/>
      <c r="F49" s="342"/>
      <c r="G49" s="342"/>
      <c r="H49" s="342"/>
      <c r="I49" s="343"/>
    </row>
    <row r="50" spans="1:10" x14ac:dyDescent="0.25">
      <c r="A50" s="332" t="s">
        <v>71</v>
      </c>
      <c r="B50" s="333"/>
      <c r="C50" s="333"/>
      <c r="D50" s="333"/>
      <c r="E50" s="333"/>
      <c r="F50" s="333"/>
      <c r="G50" s="333"/>
      <c r="H50" s="333"/>
      <c r="I50" s="334"/>
    </row>
    <row r="51" spans="1:10" ht="50.3" customHeight="1" x14ac:dyDescent="0.25">
      <c r="A51" s="326" t="s">
        <v>145</v>
      </c>
      <c r="B51" s="327"/>
      <c r="C51" s="327"/>
      <c r="D51" s="327"/>
      <c r="E51" s="327"/>
      <c r="F51" s="327"/>
      <c r="G51" s="327"/>
      <c r="H51" s="327"/>
      <c r="I51" s="328"/>
    </row>
    <row r="52" spans="1:10" ht="33.450000000000003" customHeight="1" thickBot="1" x14ac:dyDescent="0.3">
      <c r="A52" s="329" t="s">
        <v>153</v>
      </c>
      <c r="B52" s="330"/>
      <c r="C52" s="330"/>
      <c r="D52" s="330"/>
      <c r="E52" s="330"/>
      <c r="F52" s="330"/>
      <c r="G52" s="330"/>
      <c r="H52" s="330"/>
      <c r="I52" s="331"/>
    </row>
    <row r="53" spans="1:10" ht="6.8" customHeight="1" thickBot="1" x14ac:dyDescent="0.3">
      <c r="A53" s="320"/>
      <c r="B53" s="321"/>
      <c r="C53" s="321"/>
      <c r="D53" s="321"/>
      <c r="E53" s="321"/>
      <c r="F53" s="321"/>
      <c r="G53" s="321"/>
      <c r="H53" s="321"/>
      <c r="I53" s="322"/>
    </row>
    <row r="54" spans="1:10" ht="19.7" thickBot="1" x14ac:dyDescent="0.4">
      <c r="A54" s="310" t="s">
        <v>54</v>
      </c>
      <c r="B54" s="311"/>
      <c r="C54" s="311"/>
      <c r="D54" s="311"/>
      <c r="E54" s="311"/>
      <c r="F54" s="311"/>
      <c r="G54" s="311"/>
      <c r="H54" s="312"/>
      <c r="I54" s="313"/>
    </row>
    <row r="55" spans="1:10" x14ac:dyDescent="0.25">
      <c r="A55" s="314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55" s="315"/>
      <c r="C55" s="315"/>
      <c r="D55" s="315"/>
      <c r="E55" s="315"/>
      <c r="F55" s="315"/>
      <c r="G55" s="315"/>
      <c r="H55" s="315"/>
      <c r="I55" s="316"/>
      <c r="J55" s="129"/>
    </row>
    <row r="56" spans="1:10" x14ac:dyDescent="0.25">
      <c r="A56" s="314"/>
      <c r="B56" s="315"/>
      <c r="C56" s="315"/>
      <c r="D56" s="315"/>
      <c r="E56" s="315"/>
      <c r="F56" s="315"/>
      <c r="G56" s="315"/>
      <c r="H56" s="315"/>
      <c r="I56" s="316"/>
      <c r="J56" s="129"/>
    </row>
    <row r="57" spans="1:10" ht="14.95" thickBot="1" x14ac:dyDescent="0.3">
      <c r="A57" s="317"/>
      <c r="B57" s="318"/>
      <c r="C57" s="318"/>
      <c r="D57" s="318"/>
      <c r="E57" s="318"/>
      <c r="F57" s="318"/>
      <c r="G57" s="318"/>
      <c r="H57" s="318"/>
      <c r="I57" s="319"/>
      <c r="J57" s="129"/>
    </row>
  </sheetData>
  <sheetProtection algorithmName="SHA-512" hashValue="dBKVtdtEUmZQyXWKf/QmZQRQn/QAdxf/OuPKzdKOk5zSpUJVmcs3Njt504aIfugO5RMLMPobPXFhAzM7QsfZVA==" saltValue="d+ESyi71UeapWRhfWWXlmw==" spinCount="100000" sheet="1" objects="1" scenarios="1" formatRows="0"/>
  <mergeCells count="41">
    <mergeCell ref="A46:D46"/>
    <mergeCell ref="A54:I54"/>
    <mergeCell ref="A55:I57"/>
    <mergeCell ref="A53:I53"/>
    <mergeCell ref="A48:D48"/>
    <mergeCell ref="A51:I51"/>
    <mergeCell ref="A52:I52"/>
    <mergeCell ref="A50:I50"/>
    <mergeCell ref="E48:I48"/>
    <mergeCell ref="E46:I46"/>
    <mergeCell ref="E47:I47"/>
    <mergeCell ref="A49:I49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A45:D45"/>
    <mergeCell ref="B26:D26"/>
    <mergeCell ref="B27:D27"/>
    <mergeCell ref="I23:I24"/>
    <mergeCell ref="A47:D47"/>
    <mergeCell ref="A41:I41"/>
    <mergeCell ref="A32:I32"/>
    <mergeCell ref="A23:A24"/>
    <mergeCell ref="E25:F25"/>
    <mergeCell ref="G25:I25"/>
    <mergeCell ref="E23:F23"/>
    <mergeCell ref="B23:B24"/>
    <mergeCell ref="G23:H23"/>
    <mergeCell ref="B43:I43"/>
    <mergeCell ref="B42:G42"/>
    <mergeCell ref="E45:I45"/>
  </mergeCells>
  <phoneticPr fontId="11" type="noConversion"/>
  <conditionalFormatting sqref="I26">
    <cfRule type="cellIs" dxfId="40" priority="52" operator="lessThan">
      <formula>0.4</formula>
    </cfRule>
  </conditionalFormatting>
  <conditionalFormatting sqref="G26">
    <cfRule type="cellIs" dxfId="39" priority="51" operator="greaterThan">
      <formula>80</formula>
    </cfRule>
  </conditionalFormatting>
  <conditionalFormatting sqref="I42">
    <cfRule type="containsText" dxfId="38" priority="48" operator="containsText" text="DD/MM/RRRR">
      <formula>NOT(ISERROR(SEARCH("DD/MM/RRRR",I42)))</formula>
    </cfRule>
  </conditionalFormatting>
  <conditionalFormatting sqref="E27">
    <cfRule type="cellIs" dxfId="37" priority="44" operator="equal">
      <formula>"Należy wpisać wartość z audytu"</formula>
    </cfRule>
  </conditionalFormatting>
  <conditionalFormatting sqref="G27">
    <cfRule type="cellIs" dxfId="36" priority="43" operator="equal">
      <formula>"Należy wpisać wartość z audytu"</formula>
    </cfRule>
  </conditionalFormatting>
  <conditionalFormatting sqref="E40">
    <cfRule type="cellIs" dxfId="35" priority="42" operator="equal">
      <formula>"Należy wpisać wartość z audytu"</formula>
    </cfRule>
  </conditionalFormatting>
  <conditionalFormatting sqref="E27">
    <cfRule type="containsText" dxfId="34" priority="40" operator="containsText" text="Podaj główne źródło ciepła - powyżej">
      <formula>NOT(ISERROR(SEARCH("Podaj główne źródło ciepła - powyżej",E27)))</formula>
    </cfRule>
  </conditionalFormatting>
  <conditionalFormatting sqref="G27">
    <cfRule type="containsText" dxfId="33" priority="39" operator="containsText" text="Podaj główne źródło ciepła - powyżej">
      <formula>NOT(ISERROR(SEARCH("Podaj główne źródło ciepła - powyżej",G27)))</formula>
    </cfRule>
  </conditionalFormatting>
  <conditionalFormatting sqref="E25:G25 I25">
    <cfRule type="expression" dxfId="32" priority="35">
      <formula>$J$25</formula>
    </cfRule>
  </conditionalFormatting>
  <conditionalFormatting sqref="G26 I26">
    <cfRule type="expression" dxfId="31" priority="34">
      <formula>$J$26</formula>
    </cfRule>
  </conditionalFormatting>
  <conditionalFormatting sqref="H42">
    <cfRule type="containsText" dxfId="30" priority="30" operator="containsText" text="DD/MM/RRRR">
      <formula>NOT(ISERROR(SEARCH("DD/MM/RRRR",H42)))</formula>
    </cfRule>
  </conditionalFormatting>
  <conditionalFormatting sqref="H25">
    <cfRule type="expression" dxfId="29" priority="26">
      <formula>$J$25</formula>
    </cfRule>
  </conditionalFormatting>
  <conditionalFormatting sqref="H34:H40">
    <cfRule type="cellIs" dxfId="28" priority="24" operator="equal">
      <formula>"Błąd - przedsięwzięcie niezgodne z PPCP"</formula>
    </cfRule>
  </conditionalFormatting>
  <conditionalFormatting sqref="E37:E39">
    <cfRule type="cellIs" dxfId="27" priority="22" operator="equal">
      <formula>"Należy wpisać wartość z audytu"</formula>
    </cfRule>
  </conditionalFormatting>
  <conditionalFormatting sqref="E31">
    <cfRule type="cellIs" dxfId="26" priority="15" operator="equal">
      <formula>"Należy uzupełnić pola dla EP - powyżej"</formula>
    </cfRule>
    <cfRule type="containsText" dxfId="25" priority="21" operator="containsText" text="Podaj główne źródło ciepła - powyżej">
      <formula>NOT(ISERROR(SEARCH("Podaj główne źródło ciepła - powyżej",E31)))</formula>
    </cfRule>
  </conditionalFormatting>
  <conditionalFormatting sqref="E31">
    <cfRule type="cellIs" dxfId="24" priority="20" operator="equal">
      <formula>"Należy TUTAJ wpisać wartość z audytu"</formula>
    </cfRule>
  </conditionalFormatting>
  <conditionalFormatting sqref="E31">
    <cfRule type="cellIs" dxfId="23" priority="19" operator="equal">
      <formula>"Błąd - przedsięwzięcie niezgodne z PPCP"</formula>
    </cfRule>
  </conditionalFormatting>
  <conditionalFormatting sqref="E31">
    <cfRule type="cellIs" dxfId="22" priority="18" operator="equal">
      <formula>"Należy uzupełnić pole dla EK - powyżej"</formula>
    </cfRule>
  </conditionalFormatting>
  <conditionalFormatting sqref="I28:I31">
    <cfRule type="cellIs" dxfId="21" priority="17" operator="equal">
      <formula>"Błąd - przedsięwzięcie niezgodne z PPCP"</formula>
    </cfRule>
  </conditionalFormatting>
  <conditionalFormatting sqref="E28:E30">
    <cfRule type="cellIs" dxfId="20" priority="10" operator="equal">
      <formula>"Należy uzupełnić pola dla EP - powyżej"</formula>
    </cfRule>
    <cfRule type="containsText" dxfId="19" priority="14" operator="containsText" text="Podaj główne źródło ciepła - powyżej">
      <formula>NOT(ISERROR(SEARCH("Podaj główne źródło ciepła - powyżej",E28)))</formula>
    </cfRule>
  </conditionalFormatting>
  <conditionalFormatting sqref="E28:E30">
    <cfRule type="cellIs" dxfId="18" priority="13" operator="equal">
      <formula>"Należy TUTAJ wpisać wartość z audytu"</formula>
    </cfRule>
  </conditionalFormatting>
  <conditionalFormatting sqref="E28:E30">
    <cfRule type="cellIs" dxfId="17" priority="12" operator="equal">
      <formula>"Błąd - przedsięwzięcie niezgodne z PPCP"</formula>
    </cfRule>
  </conditionalFormatting>
  <conditionalFormatting sqref="E28:E30">
    <cfRule type="cellIs" dxfId="16" priority="11" operator="equal">
      <formula>"Należy uzupełnić pole dla EK - powyżej"</formula>
    </cfRule>
  </conditionalFormatting>
  <conditionalFormatting sqref="G28:G31">
    <cfRule type="cellIs" dxfId="15" priority="5" operator="equal">
      <formula>"Należy uzupełnić pola dla EP - powyżej"</formula>
    </cfRule>
    <cfRule type="containsText" dxfId="14" priority="9" operator="containsText" text="Podaj główne źródło ciepła - powyżej">
      <formula>NOT(ISERROR(SEARCH("Podaj główne źródło ciepła - powyżej",G28)))</formula>
    </cfRule>
  </conditionalFormatting>
  <conditionalFormatting sqref="G28:G31">
    <cfRule type="cellIs" dxfId="13" priority="8" operator="equal">
      <formula>"Należy TUTAJ wpisać wartość z audytu"</formula>
    </cfRule>
  </conditionalFormatting>
  <conditionalFormatting sqref="G28:G31">
    <cfRule type="cellIs" dxfId="12" priority="7" operator="equal">
      <formula>"Błąd - przedsięwzięcie niezgodne z PPCP"</formula>
    </cfRule>
  </conditionalFormatting>
  <conditionalFormatting sqref="G28:G31">
    <cfRule type="cellIs" dxfId="11" priority="6" operator="equal">
      <formula>"Należy uzupełnić pole dla EK - powyżej"</formula>
    </cfRule>
  </conditionalFormatting>
  <conditionalFormatting sqref="A55:I57">
    <cfRule type="cellIs" dxfId="10" priority="4" operator="equal">
      <formula>"Błąd - przedsięwzięcie niezgodne z PPCP"</formula>
    </cfRule>
    <cfRule type="cellIs" dxfId="9" priority="25" operator="equal">
      <formula>"Brak możliwości wykonania walidacji - brak danych dot. EU."</formula>
    </cfRule>
    <cfRule type="containsText" dxfId="8" priority="31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mieszkalnego.",A55)))</formula>
    </cfRule>
    <cfRule type="containsText" dxfId="7" priority="32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mieszkalnego.",A55)))</formula>
    </cfRule>
  </conditionalFormatting>
  <conditionalFormatting sqref="H9:I18">
    <cfRule type="cellIs" dxfId="6" priority="1" operator="equal">
      <formula>"Np. 0,111"</formula>
    </cfRule>
    <cfRule type="cellIs" dxfId="5" priority="2" operator="equal">
      <formula>"Np. 0,999"</formula>
    </cfRule>
    <cfRule type="cellIs" dxfId="4" priority="28" operator="equal">
      <formula>"Nie dotyczy"</formula>
    </cfRule>
    <cfRule type="cellIs" dxfId="3" priority="3" operator="equal">
      <formula>"Np. 9,999"</formula>
    </cfRule>
  </conditionalFormatting>
  <conditionalFormatting sqref="B9:G18">
    <cfRule type="cellIs" dxfId="2" priority="29" operator="equal">
      <formula>"Np. Modernizacja przegrody Ściana zewnętrzna piwnica i parter"</formula>
    </cfRule>
    <cfRule type="containsText" dxfId="1" priority="46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0" priority="47" operator="containsText" text="Np. Wymiana okien">
      <formula>NOT(ISERROR(SEARCH("Np. Wymiana okien",B9)))</formula>
    </cfRule>
  </conditionalFormatting>
  <dataValidations count="1">
    <dataValidation type="decimal" allowBlank="1" showInputMessage="1" showErrorMessage="1" sqref="H21">
      <formula1>2</formula1>
      <formula2>10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30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'Arkusz 1'!$A$25:$A$26</xm:f>
          </x14:formula1>
          <xm:sqref>D28:D31</xm:sqref>
        </x14:dataValidation>
        <x14:dataValidation type="list" allowBlank="1" showInputMessage="1" showErrorMessage="1" promptTitle="----- Uwaga! -----" prompt="Należy wybrać z listy">
          <x14:formula1>
            <xm:f>'Arkusz 1'!$C$29:$C$36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'Arkusz 1'!$C$38:$C$51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4.3" x14ac:dyDescent="0.25"/>
  <cols>
    <col min="1" max="1" width="18.125" style="2" customWidth="1"/>
    <col min="2" max="2" width="4.75" style="2" customWidth="1"/>
    <col min="3" max="3" width="55.75" style="2" customWidth="1"/>
    <col min="4" max="4" width="17.375" style="2" customWidth="1"/>
    <col min="5" max="6" width="18.125" style="2" customWidth="1"/>
    <col min="7" max="12" width="13.625" style="2" customWidth="1"/>
    <col min="13" max="16384" width="9" style="2"/>
  </cols>
  <sheetData>
    <row r="1" spans="1:12" ht="45.7" customHeight="1" x14ac:dyDescent="0.25">
      <c r="A1" s="344" t="s">
        <v>66</v>
      </c>
      <c r="B1" s="345" t="s">
        <v>65</v>
      </c>
      <c r="C1" s="361" t="s">
        <v>103</v>
      </c>
      <c r="D1" s="350" t="s">
        <v>13</v>
      </c>
      <c r="E1" s="352" t="s">
        <v>36</v>
      </c>
      <c r="F1" s="352" t="s">
        <v>37</v>
      </c>
      <c r="G1" s="344" t="s">
        <v>14</v>
      </c>
      <c r="H1" s="345"/>
      <c r="I1" s="346"/>
      <c r="J1" s="344" t="s">
        <v>83</v>
      </c>
      <c r="K1" s="345"/>
      <c r="L1" s="346"/>
    </row>
    <row r="2" spans="1:12" x14ac:dyDescent="0.25">
      <c r="A2" s="357"/>
      <c r="B2" s="359"/>
      <c r="C2" s="362"/>
      <c r="D2" s="351"/>
      <c r="E2" s="353"/>
      <c r="F2" s="353"/>
      <c r="G2" s="71" t="s">
        <v>38</v>
      </c>
      <c r="H2" s="72" t="s">
        <v>39</v>
      </c>
      <c r="I2" s="73" t="s">
        <v>40</v>
      </c>
      <c r="J2" s="74" t="s">
        <v>41</v>
      </c>
      <c r="K2" s="75" t="s">
        <v>42</v>
      </c>
      <c r="L2" s="76" t="s">
        <v>43</v>
      </c>
    </row>
    <row r="3" spans="1:12" ht="14.95" thickBot="1" x14ac:dyDescent="0.3">
      <c r="A3" s="358"/>
      <c r="B3" s="360"/>
      <c r="C3" s="363"/>
      <c r="D3" s="351"/>
      <c r="E3" s="354"/>
      <c r="F3" s="354"/>
      <c r="G3" s="77" t="s">
        <v>15</v>
      </c>
      <c r="H3" s="78" t="s">
        <v>16</v>
      </c>
      <c r="I3" s="79" t="s">
        <v>16</v>
      </c>
      <c r="J3" s="80" t="s">
        <v>44</v>
      </c>
      <c r="K3" s="81" t="s">
        <v>45</v>
      </c>
      <c r="L3" s="82" t="s">
        <v>45</v>
      </c>
    </row>
    <row r="4" spans="1:12" ht="14.95" thickBot="1" x14ac:dyDescent="0.3">
      <c r="A4" s="83" t="s">
        <v>17</v>
      </c>
      <c r="B4" s="159">
        <v>0</v>
      </c>
      <c r="C4" s="160" t="s">
        <v>18</v>
      </c>
      <c r="D4" s="161" t="s">
        <v>19</v>
      </c>
      <c r="E4" s="162">
        <v>0.65</v>
      </c>
      <c r="F4" s="162">
        <v>1.1000000000000001</v>
      </c>
      <c r="G4" s="153">
        <v>94.77</v>
      </c>
      <c r="H4" s="163">
        <v>427</v>
      </c>
      <c r="I4" s="164">
        <v>0.28000000000000003</v>
      </c>
      <c r="J4" s="205">
        <f>G4*3.6</f>
        <v>341.17199999999997</v>
      </c>
      <c r="K4" s="165">
        <f>H4*3.6</f>
        <v>1537.2</v>
      </c>
      <c r="L4" s="166">
        <f>I4*3.6</f>
        <v>1.0080000000000002</v>
      </c>
    </row>
    <row r="5" spans="1:12" ht="14.3" customHeight="1" x14ac:dyDescent="0.25">
      <c r="A5" s="355" t="s">
        <v>20</v>
      </c>
      <c r="B5" s="167">
        <v>1</v>
      </c>
      <c r="C5" s="168" t="s">
        <v>21</v>
      </c>
      <c r="D5" s="169" t="s">
        <v>22</v>
      </c>
      <c r="E5" s="170">
        <v>0.95</v>
      </c>
      <c r="F5" s="170">
        <v>1.3</v>
      </c>
      <c r="G5" s="154">
        <v>93.49</v>
      </c>
      <c r="H5" s="171"/>
      <c r="I5" s="171"/>
      <c r="J5" s="204">
        <f t="shared" ref="J5" si="0">G5*3.6</f>
        <v>336.56399999999996</v>
      </c>
      <c r="K5" s="177"/>
      <c r="L5" s="178"/>
    </row>
    <row r="6" spans="1:12" ht="14.95" customHeight="1" x14ac:dyDescent="0.25">
      <c r="A6" s="355"/>
      <c r="B6" s="173">
        <v>2</v>
      </c>
      <c r="C6" s="174" t="s">
        <v>23</v>
      </c>
      <c r="D6" s="175" t="s">
        <v>5</v>
      </c>
      <c r="E6" s="176">
        <v>2.8</v>
      </c>
      <c r="F6" s="176">
        <v>3</v>
      </c>
      <c r="G6" s="155">
        <v>193.88888888888889</v>
      </c>
      <c r="H6" s="171"/>
      <c r="I6" s="171"/>
      <c r="J6" s="172">
        <v>698</v>
      </c>
      <c r="K6" s="177"/>
      <c r="L6" s="178"/>
    </row>
    <row r="7" spans="1:12" ht="16.3" customHeight="1" x14ac:dyDescent="0.25">
      <c r="A7" s="355"/>
      <c r="B7" s="173">
        <v>3</v>
      </c>
      <c r="C7" s="174" t="s">
        <v>24</v>
      </c>
      <c r="D7" s="175" t="s">
        <v>5</v>
      </c>
      <c r="E7" s="176">
        <v>2.9</v>
      </c>
      <c r="F7" s="176">
        <v>3</v>
      </c>
      <c r="G7" s="155">
        <v>193.88888888888889</v>
      </c>
      <c r="H7" s="171"/>
      <c r="I7" s="171"/>
      <c r="J7" s="172">
        <v>698</v>
      </c>
      <c r="K7" s="177"/>
      <c r="L7" s="178"/>
    </row>
    <row r="8" spans="1:12" x14ac:dyDescent="0.25">
      <c r="A8" s="355"/>
      <c r="B8" s="173">
        <v>4</v>
      </c>
      <c r="C8" s="174" t="s">
        <v>25</v>
      </c>
      <c r="D8" s="175" t="s">
        <v>5</v>
      </c>
      <c r="E8" s="176">
        <v>2.2000000000000002</v>
      </c>
      <c r="F8" s="176">
        <v>3</v>
      </c>
      <c r="G8" s="155">
        <v>193.88888888888889</v>
      </c>
      <c r="H8" s="171"/>
      <c r="I8" s="171"/>
      <c r="J8" s="172">
        <v>698</v>
      </c>
      <c r="K8" s="177"/>
      <c r="L8" s="178"/>
    </row>
    <row r="9" spans="1:12" x14ac:dyDescent="0.25">
      <c r="A9" s="355"/>
      <c r="B9" s="173">
        <v>5</v>
      </c>
      <c r="C9" s="174" t="s">
        <v>26</v>
      </c>
      <c r="D9" s="175" t="s">
        <v>5</v>
      </c>
      <c r="E9" s="176">
        <v>3.9</v>
      </c>
      <c r="F9" s="176">
        <v>3</v>
      </c>
      <c r="G9" s="155">
        <v>193.88888888888889</v>
      </c>
      <c r="H9" s="171"/>
      <c r="I9" s="171"/>
      <c r="J9" s="172">
        <v>698</v>
      </c>
      <c r="K9" s="177"/>
      <c r="L9" s="178"/>
    </row>
    <row r="10" spans="1:12" x14ac:dyDescent="0.25">
      <c r="A10" s="355"/>
      <c r="B10" s="173">
        <v>6</v>
      </c>
      <c r="C10" s="174" t="s">
        <v>27</v>
      </c>
      <c r="D10" s="175" t="s">
        <v>28</v>
      </c>
      <c r="E10" s="176">
        <v>0.95</v>
      </c>
      <c r="F10" s="176">
        <v>1.1000000000000001</v>
      </c>
      <c r="G10" s="156">
        <v>55.44</v>
      </c>
      <c r="H10" s="179">
        <v>0.3</v>
      </c>
      <c r="I10" s="180"/>
      <c r="J10" s="172">
        <f t="shared" ref="J10:K16" si="1">G10*3.6</f>
        <v>199.584</v>
      </c>
      <c r="K10" s="181">
        <f t="shared" si="1"/>
        <v>1.08</v>
      </c>
      <c r="L10" s="182"/>
    </row>
    <row r="11" spans="1:12" x14ac:dyDescent="0.25">
      <c r="A11" s="355"/>
      <c r="B11" s="173">
        <v>7</v>
      </c>
      <c r="C11" s="174" t="s">
        <v>29</v>
      </c>
      <c r="D11" s="175" t="s">
        <v>28</v>
      </c>
      <c r="E11" s="176">
        <v>0.95</v>
      </c>
      <c r="F11" s="176">
        <v>1.1000000000000001</v>
      </c>
      <c r="G11" s="156">
        <v>55.44</v>
      </c>
      <c r="H11" s="179">
        <v>0.3</v>
      </c>
      <c r="I11" s="180"/>
      <c r="J11" s="172">
        <f t="shared" si="1"/>
        <v>199.584</v>
      </c>
      <c r="K11" s="181">
        <f t="shared" si="1"/>
        <v>1.08</v>
      </c>
      <c r="L11" s="182"/>
    </row>
    <row r="12" spans="1:12" x14ac:dyDescent="0.25">
      <c r="A12" s="355"/>
      <c r="B12" s="173">
        <v>8</v>
      </c>
      <c r="C12" s="174" t="s">
        <v>30</v>
      </c>
      <c r="D12" s="175" t="s">
        <v>3</v>
      </c>
      <c r="E12" s="176">
        <v>0.95</v>
      </c>
      <c r="F12" s="176">
        <v>1.1000000000000001</v>
      </c>
      <c r="G12" s="156">
        <v>76.56</v>
      </c>
      <c r="H12" s="179">
        <v>2</v>
      </c>
      <c r="I12" s="183">
        <f>0.12/1000</f>
        <v>1.1999999999999999E-4</v>
      </c>
      <c r="J12" s="172">
        <f t="shared" si="1"/>
        <v>275.61600000000004</v>
      </c>
      <c r="K12" s="181">
        <f t="shared" si="1"/>
        <v>7.2</v>
      </c>
      <c r="L12" s="184">
        <f>I12*3.6</f>
        <v>4.3199999999999998E-4</v>
      </c>
    </row>
    <row r="13" spans="1:12" x14ac:dyDescent="0.25">
      <c r="A13" s="355"/>
      <c r="B13" s="173">
        <v>10</v>
      </c>
      <c r="C13" s="174" t="s">
        <v>142</v>
      </c>
      <c r="D13" s="175" t="s">
        <v>4</v>
      </c>
      <c r="E13" s="176">
        <v>0.85</v>
      </c>
      <c r="F13" s="176">
        <v>0.2</v>
      </c>
      <c r="G13" s="156">
        <v>112</v>
      </c>
      <c r="H13" s="179">
        <v>16</v>
      </c>
      <c r="I13" s="180"/>
      <c r="J13" s="172">
        <v>0</v>
      </c>
      <c r="K13" s="181">
        <f t="shared" si="1"/>
        <v>57.6</v>
      </c>
      <c r="L13" s="182"/>
    </row>
    <row r="14" spans="1:12" x14ac:dyDescent="0.25">
      <c r="A14" s="355"/>
      <c r="B14" s="173">
        <v>10</v>
      </c>
      <c r="C14" s="174" t="s">
        <v>143</v>
      </c>
      <c r="D14" s="175" t="s">
        <v>4</v>
      </c>
      <c r="E14" s="176">
        <v>0.85</v>
      </c>
      <c r="F14" s="176">
        <v>0.2</v>
      </c>
      <c r="G14" s="156">
        <v>112</v>
      </c>
      <c r="H14" s="179">
        <v>16</v>
      </c>
      <c r="I14" s="180"/>
      <c r="J14" s="172">
        <v>0</v>
      </c>
      <c r="K14" s="181">
        <f t="shared" ref="K14" si="2">H14*3.6</f>
        <v>57.6</v>
      </c>
      <c r="L14" s="182"/>
    </row>
    <row r="15" spans="1:12" x14ac:dyDescent="0.25">
      <c r="A15" s="355"/>
      <c r="B15" s="173">
        <v>11</v>
      </c>
      <c r="C15" s="174" t="s">
        <v>32</v>
      </c>
      <c r="D15" s="175" t="s">
        <v>33</v>
      </c>
      <c r="E15" s="176">
        <v>0.85</v>
      </c>
      <c r="F15" s="176">
        <v>0.2</v>
      </c>
      <c r="G15" s="156">
        <v>112</v>
      </c>
      <c r="H15" s="179">
        <v>16</v>
      </c>
      <c r="I15" s="180"/>
      <c r="J15" s="172">
        <v>0</v>
      </c>
      <c r="K15" s="181">
        <f t="shared" si="1"/>
        <v>57.6</v>
      </c>
      <c r="L15" s="182"/>
    </row>
    <row r="16" spans="1:12" x14ac:dyDescent="0.25">
      <c r="A16" s="355"/>
      <c r="B16" s="173">
        <v>12</v>
      </c>
      <c r="C16" s="174" t="s">
        <v>34</v>
      </c>
      <c r="D16" s="175" t="s">
        <v>33</v>
      </c>
      <c r="E16" s="176">
        <v>0.85</v>
      </c>
      <c r="F16" s="176">
        <v>0.2</v>
      </c>
      <c r="G16" s="157">
        <v>112</v>
      </c>
      <c r="H16" s="179">
        <v>16</v>
      </c>
      <c r="I16" s="185"/>
      <c r="J16" s="172">
        <v>0</v>
      </c>
      <c r="K16" s="181">
        <f t="shared" si="1"/>
        <v>57.6</v>
      </c>
      <c r="L16" s="182"/>
    </row>
    <row r="17" spans="1:12" ht="14.95" thickBot="1" x14ac:dyDescent="0.3">
      <c r="A17" s="356"/>
      <c r="B17" s="186">
        <v>13</v>
      </c>
      <c r="C17" s="187" t="s">
        <v>35</v>
      </c>
      <c r="D17" s="188" t="s">
        <v>5</v>
      </c>
      <c r="E17" s="189">
        <v>1</v>
      </c>
      <c r="F17" s="189">
        <v>3</v>
      </c>
      <c r="G17" s="158">
        <f>J17/3.6</f>
        <v>193.88888888888889</v>
      </c>
      <c r="H17" s="190"/>
      <c r="I17" s="190"/>
      <c r="J17" s="191">
        <v>698</v>
      </c>
      <c r="K17" s="192"/>
      <c r="L17" s="193"/>
    </row>
    <row r="18" spans="1:12" x14ac:dyDescent="0.25">
      <c r="A18" s="86" t="s">
        <v>67</v>
      </c>
      <c r="B18" s="194">
        <v>0</v>
      </c>
      <c r="C18" s="195" t="s">
        <v>53</v>
      </c>
      <c r="D18" s="196"/>
      <c r="E18" s="197"/>
      <c r="F18" s="197"/>
      <c r="G18" s="101"/>
      <c r="H18" s="102"/>
      <c r="I18" s="198"/>
      <c r="J18" s="104"/>
      <c r="K18" s="105"/>
      <c r="L18" s="106"/>
    </row>
    <row r="19" spans="1:12" ht="14.95" thickBot="1" x14ac:dyDescent="0.3">
      <c r="A19" s="86"/>
      <c r="B19" s="199">
        <v>9</v>
      </c>
      <c r="C19" s="200" t="s">
        <v>31</v>
      </c>
      <c r="D19" s="201" t="s">
        <v>19</v>
      </c>
      <c r="E19" s="202">
        <v>0.85</v>
      </c>
      <c r="F19" s="202">
        <v>1.1000000000000001</v>
      </c>
      <c r="G19" s="119">
        <v>94.77</v>
      </c>
      <c r="H19" s="120">
        <v>18</v>
      </c>
      <c r="I19" s="203"/>
      <c r="J19" s="122">
        <f t="shared" ref="J19:K19" si="3">G19*3.6</f>
        <v>341.17199999999997</v>
      </c>
      <c r="K19" s="123">
        <f t="shared" si="3"/>
        <v>64.8</v>
      </c>
      <c r="L19" s="124"/>
    </row>
    <row r="20" spans="1:12" ht="15.65" x14ac:dyDescent="0.25">
      <c r="A20" s="87" t="s">
        <v>46</v>
      </c>
      <c r="B20" s="364" t="s">
        <v>47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5"/>
    </row>
    <row r="21" spans="1:12" ht="15.65" x14ac:dyDescent="0.25">
      <c r="A21" s="88" t="s">
        <v>48</v>
      </c>
      <c r="B21" s="366" t="s">
        <v>49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7"/>
    </row>
    <row r="22" spans="1:12" ht="30.6" customHeight="1" x14ac:dyDescent="0.25">
      <c r="A22" s="88" t="s">
        <v>50</v>
      </c>
      <c r="B22" s="368" t="s">
        <v>163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9"/>
    </row>
    <row r="23" spans="1:12" ht="40.75" customHeight="1" thickBot="1" x14ac:dyDescent="0.3">
      <c r="A23" s="89" t="s">
        <v>51</v>
      </c>
      <c r="B23" s="370" t="s">
        <v>120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1"/>
    </row>
    <row r="25" spans="1:12" ht="14.95" thickBot="1" x14ac:dyDescent="0.3">
      <c r="A25" s="90" t="s">
        <v>6</v>
      </c>
    </row>
    <row r="26" spans="1:12" ht="48.25" customHeight="1" x14ac:dyDescent="0.25">
      <c r="A26" s="90" t="s">
        <v>82</v>
      </c>
      <c r="C26" s="347" t="s">
        <v>114</v>
      </c>
      <c r="D26" s="350" t="s">
        <v>13</v>
      </c>
      <c r="E26" s="352" t="s">
        <v>36</v>
      </c>
      <c r="F26" s="352" t="s">
        <v>37</v>
      </c>
      <c r="G26" s="344" t="s">
        <v>14</v>
      </c>
      <c r="H26" s="345"/>
      <c r="I26" s="346"/>
      <c r="J26" s="344" t="s">
        <v>83</v>
      </c>
      <c r="K26" s="345"/>
      <c r="L26" s="346"/>
    </row>
    <row r="27" spans="1:12" x14ac:dyDescent="0.25">
      <c r="C27" s="348"/>
      <c r="D27" s="351"/>
      <c r="E27" s="353"/>
      <c r="F27" s="353"/>
      <c r="G27" s="71" t="s">
        <v>38</v>
      </c>
      <c r="H27" s="72" t="s">
        <v>39</v>
      </c>
      <c r="I27" s="73" t="s">
        <v>40</v>
      </c>
      <c r="J27" s="74" t="s">
        <v>41</v>
      </c>
      <c r="K27" s="75" t="s">
        <v>42</v>
      </c>
      <c r="L27" s="76" t="s">
        <v>43</v>
      </c>
    </row>
    <row r="28" spans="1:12" ht="14.95" thickBot="1" x14ac:dyDescent="0.3">
      <c r="C28" s="349"/>
      <c r="D28" s="351"/>
      <c r="E28" s="354"/>
      <c r="F28" s="354"/>
      <c r="G28" s="77" t="s">
        <v>15</v>
      </c>
      <c r="H28" s="78" t="s">
        <v>16</v>
      </c>
      <c r="I28" s="79" t="s">
        <v>16</v>
      </c>
      <c r="J28" s="80" t="s">
        <v>44</v>
      </c>
      <c r="K28" s="81" t="s">
        <v>45</v>
      </c>
      <c r="L28" s="82" t="s">
        <v>45</v>
      </c>
    </row>
    <row r="29" spans="1:12" ht="14.95" thickBot="1" x14ac:dyDescent="0.3">
      <c r="C29" s="84" t="s">
        <v>18</v>
      </c>
      <c r="D29" s="91" t="str">
        <f>VLOOKUP($C29,$C$4:$L$19,2,FALSE)</f>
        <v>paliwo stałe</v>
      </c>
      <c r="E29" s="85">
        <f>VLOOKUP($C29,$C$4:$L$19,3,FALSE)</f>
        <v>0.65</v>
      </c>
      <c r="F29" s="85">
        <f>VLOOKUP($C29,$C$4:$L$19,4,FALSE)</f>
        <v>1.1000000000000001</v>
      </c>
      <c r="G29" s="92">
        <f>VLOOKUP($C29,$C$4:$L$19,5,FALSE)</f>
        <v>94.77</v>
      </c>
      <c r="H29" s="93">
        <f>VLOOKUP($C29,$C$4:$L$19,6,FALSE)</f>
        <v>427</v>
      </c>
      <c r="I29" s="94">
        <f>VLOOKUP($C29,$C$4:$L$19,7,FALSE)</f>
        <v>0.28000000000000003</v>
      </c>
      <c r="J29" s="95">
        <f>VLOOKUP($C29,$C$4:$L$19,8,FALSE)</f>
        <v>341.17199999999997</v>
      </c>
      <c r="K29" s="96">
        <f>VLOOKUP($C29,$C$4:$L$19,9,FALSE)</f>
        <v>1537.2</v>
      </c>
      <c r="L29" s="97">
        <f>VLOOKUP($C29,$C$4:$L$19,10,FALSE)</f>
        <v>1.0080000000000002</v>
      </c>
    </row>
    <row r="30" spans="1:12" x14ac:dyDescent="0.25">
      <c r="C30" s="98" t="s">
        <v>104</v>
      </c>
      <c r="D30" s="99" t="str">
        <f>VLOOKUP(C5,$C$4:$L$19,2,FALSE)</f>
        <v>sieć ciepłownicza</v>
      </c>
      <c r="E30" s="100">
        <f>VLOOKUP(C5,$C$4:$L$19,3,FALSE)</f>
        <v>0.95</v>
      </c>
      <c r="F30" s="100">
        <f>VLOOKUP(C5,$C$4:$L$19,4,FALSE)</f>
        <v>1.3</v>
      </c>
      <c r="G30" s="101">
        <f>VLOOKUP(C5,$C$4:$L$19,5,FALSE)</f>
        <v>93.49</v>
      </c>
      <c r="H30" s="102">
        <f>VLOOKUP(C5,$C$4:$L$19,6,FALSE)</f>
        <v>0</v>
      </c>
      <c r="I30" s="103">
        <f>VLOOKUP(C5,$C$4:$L$19,7,FALSE)</f>
        <v>0</v>
      </c>
      <c r="J30" s="104">
        <f>VLOOKUP(C5,$C$4:$L$19,8,FALSE)</f>
        <v>336.56399999999996</v>
      </c>
      <c r="K30" s="105">
        <f>VLOOKUP(C5,$C$4:$L$19,9,FALSE)</f>
        <v>0</v>
      </c>
      <c r="L30" s="106">
        <f>VLOOKUP(C5,$C$4:$L$19,10,FALSE)</f>
        <v>0</v>
      </c>
    </row>
    <row r="31" spans="1:12" x14ac:dyDescent="0.25">
      <c r="C31" s="107" t="s">
        <v>113</v>
      </c>
      <c r="D31" s="108" t="str">
        <f>VLOOKUP(C6,$C$4:$L$19,2,FALSE)</f>
        <v>energia elektryczna</v>
      </c>
      <c r="E31" s="109">
        <f>VLOOKUP(C6,$C$4:$L$19,3,FALSE)</f>
        <v>2.8</v>
      </c>
      <c r="F31" s="109">
        <f>VLOOKUP(C6,$C$4:$L$19,4,FALSE)</f>
        <v>3</v>
      </c>
      <c r="G31" s="110">
        <f>VLOOKUP(C6,$C$4:$L$19,5,FALSE)</f>
        <v>193.88888888888889</v>
      </c>
      <c r="H31" s="111">
        <f>VLOOKUP(C6,$C$4:$L$19,6,FALSE)</f>
        <v>0</v>
      </c>
      <c r="I31" s="112">
        <f>VLOOKUP(C6,$C$4:$L$19,7,FALSE)</f>
        <v>0</v>
      </c>
      <c r="J31" s="113">
        <f>VLOOKUP(C6,$C$4:$L$19,8,FALSE)</f>
        <v>698</v>
      </c>
      <c r="K31" s="114">
        <f>VLOOKUP(C6,$C$4:$L$19,9,FALSE)</f>
        <v>0</v>
      </c>
      <c r="L31" s="115">
        <f>VLOOKUP(C6,$C$4:$L$19,10,FALSE)</f>
        <v>0</v>
      </c>
    </row>
    <row r="32" spans="1:12" x14ac:dyDescent="0.25">
      <c r="C32" s="107" t="s">
        <v>105</v>
      </c>
      <c r="D32" s="108" t="str">
        <f>VLOOKUP(C10,$C$4:$L$19,2,FALSE)</f>
        <v>gaz ziemny</v>
      </c>
      <c r="E32" s="109">
        <f>VLOOKUP(C10,$C$4:$L$19,3,FALSE)</f>
        <v>0.95</v>
      </c>
      <c r="F32" s="109">
        <f>VLOOKUP(C10,$C$4:$L$19,4,FALSE)</f>
        <v>1.1000000000000001</v>
      </c>
      <c r="G32" s="110">
        <f>VLOOKUP(C10,$C$4:$L$19,5,FALSE)</f>
        <v>55.44</v>
      </c>
      <c r="H32" s="111">
        <f>VLOOKUP(C10,$C$4:$L$19,6,FALSE)</f>
        <v>0.3</v>
      </c>
      <c r="I32" s="112">
        <f>VLOOKUP(C10,$C$4:$L$19,7,FALSE)</f>
        <v>0</v>
      </c>
      <c r="J32" s="113">
        <f>VLOOKUP(C10,$C$4:$L$19,8,FALSE)</f>
        <v>199.584</v>
      </c>
      <c r="K32" s="114">
        <f>VLOOKUP(C10,$C$4:$L$19,9,FALSE)</f>
        <v>1.08</v>
      </c>
      <c r="L32" s="115">
        <f>VLOOKUP(C10,$C$4:$L$19,10,FALSE)</f>
        <v>0</v>
      </c>
    </row>
    <row r="33" spans="3:12" x14ac:dyDescent="0.25">
      <c r="C33" s="107" t="s">
        <v>106</v>
      </c>
      <c r="D33" s="108" t="str">
        <f>VLOOKUP(C12,$C$4:$L$19,2,FALSE)</f>
        <v>olej opałowy</v>
      </c>
      <c r="E33" s="109">
        <f>VLOOKUP(C12,$C$4:$L$19,3,FALSE)</f>
        <v>0.95</v>
      </c>
      <c r="F33" s="109">
        <f>VLOOKUP(C12,$C$4:$L$19,4,FALSE)</f>
        <v>1.1000000000000001</v>
      </c>
      <c r="G33" s="110">
        <f>VLOOKUP(C12,$C$4:$L$19,5,FALSE)</f>
        <v>76.56</v>
      </c>
      <c r="H33" s="111">
        <f>VLOOKUP(C12,$C$4:$L$19,6,FALSE)</f>
        <v>2</v>
      </c>
      <c r="I33" s="112">
        <f>VLOOKUP(C12,$C$4:$L$19,7,FALSE)</f>
        <v>1.1999999999999999E-4</v>
      </c>
      <c r="J33" s="113">
        <f>VLOOKUP(C12,$C$4:$L$19,8,FALSE)</f>
        <v>275.61600000000004</v>
      </c>
      <c r="K33" s="114">
        <f>VLOOKUP(C12,$C$4:$L$19,9,FALSE)</f>
        <v>7.2</v>
      </c>
      <c r="L33" s="115">
        <f>VLOOKUP(C12,$C$4:$L$19,10,FALSE)</f>
        <v>4.3199999999999998E-4</v>
      </c>
    </row>
    <row r="34" spans="3:12" x14ac:dyDescent="0.25">
      <c r="C34" s="107" t="s">
        <v>107</v>
      </c>
      <c r="D34" s="108" t="str">
        <f>VLOOKUP(C19,$C$4:$L$19,2,FALSE)</f>
        <v>paliwo stałe</v>
      </c>
      <c r="E34" s="109">
        <f>VLOOKUP(C19,$C$4:$L$19,3,FALSE)</f>
        <v>0.85</v>
      </c>
      <c r="F34" s="109">
        <f>VLOOKUP(C19,$C$4:$L$19,4,FALSE)</f>
        <v>1.1000000000000001</v>
      </c>
      <c r="G34" s="110">
        <f>VLOOKUP(C19,$C$4:$L$19,5,FALSE)</f>
        <v>94.77</v>
      </c>
      <c r="H34" s="111">
        <f>VLOOKUP(C19,$C$4:$L$19,6,FALSE)</f>
        <v>18</v>
      </c>
      <c r="I34" s="112">
        <f>VLOOKUP(C19,$C$4:$L$19,7,FALSE)</f>
        <v>0</v>
      </c>
      <c r="J34" s="113">
        <f>VLOOKUP(C19,$C$4:$L$19,8,FALSE)</f>
        <v>341.17199999999997</v>
      </c>
      <c r="K34" s="114">
        <f>VLOOKUP(C19,$C$4:$L$19,9,FALSE)</f>
        <v>64.8</v>
      </c>
      <c r="L34" s="115">
        <f>VLOOKUP(C19,$C$4:$L$19,10,FALSE)</f>
        <v>0</v>
      </c>
    </row>
    <row r="35" spans="3:12" x14ac:dyDescent="0.25">
      <c r="C35" s="107" t="s">
        <v>108</v>
      </c>
      <c r="D35" s="108" t="str">
        <f>VLOOKUP(C13,$C$4:$L$19,2,FALSE)</f>
        <v>biomasa</v>
      </c>
      <c r="E35" s="109">
        <f>VLOOKUP(C13,$C$4:$L$19,3,FALSE)</f>
        <v>0.85</v>
      </c>
      <c r="F35" s="109">
        <f>VLOOKUP(C13,$C$4:$L$19,4,FALSE)</f>
        <v>0.2</v>
      </c>
      <c r="G35" s="110">
        <f>VLOOKUP(C13,$C$4:$L$19,5,FALSE)</f>
        <v>112</v>
      </c>
      <c r="H35" s="111">
        <f>VLOOKUP(C13,$C$4:$L$19,6,FALSE)</f>
        <v>16</v>
      </c>
      <c r="I35" s="112">
        <f>VLOOKUP(C13,$C$4:$L$19,7,FALSE)</f>
        <v>0</v>
      </c>
      <c r="J35" s="113">
        <f>VLOOKUP(C13,$C$4:$L$19,8,FALSE)</f>
        <v>0</v>
      </c>
      <c r="K35" s="114">
        <f>VLOOKUP(C13,$C$4:$L$19,9,FALSE)</f>
        <v>57.6</v>
      </c>
      <c r="L35" s="115">
        <f>VLOOKUP(C13,$C$4:$L$19,10,FALSE)</f>
        <v>0</v>
      </c>
    </row>
    <row r="36" spans="3:12" ht="14.95" thickBot="1" x14ac:dyDescent="0.3">
      <c r="C36" s="116" t="s">
        <v>35</v>
      </c>
      <c r="D36" s="117" t="str">
        <f>VLOOKUP($C36,$C$4:$L$19,2,FALSE)</f>
        <v>energia elektryczna</v>
      </c>
      <c r="E36" s="118">
        <f>VLOOKUP($C36,$C$4:$L$19,3,FALSE)</f>
        <v>1</v>
      </c>
      <c r="F36" s="118">
        <f>VLOOKUP($C36,$C$4:$L$19,4,FALSE)</f>
        <v>3</v>
      </c>
      <c r="G36" s="119">
        <f>VLOOKUP($C36,$C$4:$L$19,5,FALSE)</f>
        <v>193.88888888888889</v>
      </c>
      <c r="H36" s="120">
        <f>VLOOKUP($C36,$C$4:$L$19,6,FALSE)</f>
        <v>0</v>
      </c>
      <c r="I36" s="121">
        <f>VLOOKUP($C36,$C$4:$L$19,7,FALSE)</f>
        <v>0</v>
      </c>
      <c r="J36" s="122">
        <f>VLOOKUP($C36,$C$4:$L$19,8,FALSE)</f>
        <v>698</v>
      </c>
      <c r="K36" s="123">
        <f>VLOOKUP($C36,$C$4:$L$19,9,FALSE)</f>
        <v>0</v>
      </c>
      <c r="L36" s="124">
        <f>VLOOKUP($C36,$C$4:$L$19,10,FALSE)</f>
        <v>0</v>
      </c>
    </row>
    <row r="38" spans="3:12" x14ac:dyDescent="0.25">
      <c r="C38" s="90" t="s">
        <v>53</v>
      </c>
    </row>
    <row r="39" spans="3:12" x14ac:dyDescent="0.25">
      <c r="C39" s="90" t="s">
        <v>21</v>
      </c>
    </row>
    <row r="40" spans="3:12" x14ac:dyDescent="0.25">
      <c r="C40" s="90" t="s">
        <v>23</v>
      </c>
    </row>
    <row r="41" spans="3:12" x14ac:dyDescent="0.25">
      <c r="C41" s="90" t="s">
        <v>24</v>
      </c>
    </row>
    <row r="42" spans="3:12" x14ac:dyDescent="0.25">
      <c r="C42" s="90" t="s">
        <v>25</v>
      </c>
    </row>
    <row r="43" spans="3:12" x14ac:dyDescent="0.25">
      <c r="C43" s="90" t="s">
        <v>26</v>
      </c>
    </row>
    <row r="44" spans="3:12" x14ac:dyDescent="0.25">
      <c r="C44" s="90" t="s">
        <v>27</v>
      </c>
    </row>
    <row r="45" spans="3:12" x14ac:dyDescent="0.25">
      <c r="C45" s="90" t="s">
        <v>29</v>
      </c>
    </row>
    <row r="46" spans="3:12" x14ac:dyDescent="0.25">
      <c r="C46" s="90" t="s">
        <v>30</v>
      </c>
    </row>
    <row r="47" spans="3:12" x14ac:dyDescent="0.25">
      <c r="C47" s="90" t="s">
        <v>142</v>
      </c>
    </row>
    <row r="48" spans="3:12" x14ac:dyDescent="0.25">
      <c r="C48" s="90" t="s">
        <v>143</v>
      </c>
    </row>
    <row r="49" spans="3:3" x14ac:dyDescent="0.25">
      <c r="C49" s="90" t="s">
        <v>32</v>
      </c>
    </row>
    <row r="50" spans="3:3" x14ac:dyDescent="0.25">
      <c r="C50" s="90" t="s">
        <v>34</v>
      </c>
    </row>
    <row r="51" spans="3:3" x14ac:dyDescent="0.25">
      <c r="C51" s="90" t="s">
        <v>35</v>
      </c>
    </row>
  </sheetData>
  <sheetProtection algorithmName="SHA-512" hashValue="oEBl57KPl7m3zL9b4vdUI1MvATudDDcoK3UlpFJ10CgOyh5lp295L8oSqYecBYQ/2fRM4NdRcLlzmfAZJO+lug==" saltValue="ByGkS2h4lyqfAOJu829BSQ==" spinCount="100000" sheet="1" objects="1" scenarios="1"/>
  <mergeCells count="19">
    <mergeCell ref="B20:L20"/>
    <mergeCell ref="B21:L21"/>
    <mergeCell ref="B22:L22"/>
    <mergeCell ref="B23:L23"/>
    <mergeCell ref="J1:L1"/>
    <mergeCell ref="G1:I1"/>
    <mergeCell ref="E1:E3"/>
    <mergeCell ref="F1:F3"/>
    <mergeCell ref="A5:A17"/>
    <mergeCell ref="A1:A3"/>
    <mergeCell ref="B1:B3"/>
    <mergeCell ref="C1:C3"/>
    <mergeCell ref="D1:D3"/>
    <mergeCell ref="G26:I26"/>
    <mergeCell ref="J26:L26"/>
    <mergeCell ref="C26:C28"/>
    <mergeCell ref="D26:D28"/>
    <mergeCell ref="E26:E28"/>
    <mergeCell ref="F26:F28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Arkusz 1</vt:lpstr>
      <vt:lpstr>'Arkusz 1'!Obszar_wydruku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Wierzchołowska-Dziedzic Anna</cp:lastModifiedBy>
  <cp:lastPrinted>2023-01-05T07:36:17Z</cp:lastPrinted>
  <dcterms:created xsi:type="dcterms:W3CDTF">2015-06-05T18:19:34Z</dcterms:created>
  <dcterms:modified xsi:type="dcterms:W3CDTF">2023-07-17T08:46:48Z</dcterms:modified>
</cp:coreProperties>
</file>